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075" windowHeight="11640"/>
  </bookViews>
  <sheets>
    <sheet name="sample1" sheetId="1" r:id="rId1"/>
    <sheet name="sample2" sheetId="29" r:id="rId2"/>
    <sheet name="sample3" sheetId="30" r:id="rId3"/>
  </sheets>
  <definedNames>
    <definedName name="K" localSheetId="1">sample2!$AD$13</definedName>
    <definedName name="K" localSheetId="2">sample3!$AD$13</definedName>
    <definedName name="K">sample1!$AD$13</definedName>
    <definedName name="PLATEAU" localSheetId="1">sample2!$AD$14</definedName>
    <definedName name="PLATEAU" localSheetId="2">sample3!$AD$14</definedName>
    <definedName name="PLATEAU">sample1!$AD$14</definedName>
    <definedName name="solver_adj" localSheetId="0" hidden="1">sample1!$AD$12:$AD$14</definedName>
    <definedName name="solver_adj" localSheetId="1" hidden="1">sample2!$AD$12:$AD$14</definedName>
    <definedName name="solver_adj" localSheetId="2" hidden="1">sample3!$AD$12:$AD$14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sample1!$AC$8</definedName>
    <definedName name="solver_opt" localSheetId="1" hidden="1">sample2!$AC$8</definedName>
    <definedName name="solver_opt" localSheetId="2" hidden="1">sample3!$AC$8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1</definedName>
    <definedName name="solver_tol" localSheetId="1" hidden="1">1</definedName>
    <definedName name="solver_tol" localSheetId="2" hidden="1">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Y0" localSheetId="1">sample2!$AD$12</definedName>
    <definedName name="Y0" localSheetId="2">sample3!$AD$12</definedName>
    <definedName name="Y0">sample1!$AD$12</definedName>
  </definedNames>
  <calcPr calcId="145621"/>
</workbook>
</file>

<file path=xl/calcChain.xml><?xml version="1.0" encoding="utf-8"?>
<calcChain xmlns="http://schemas.openxmlformats.org/spreadsheetml/2006/main">
  <c r="S47" i="30" l="1"/>
  <c r="P47" i="30"/>
  <c r="V47" i="30" s="1"/>
  <c r="AA47" i="30" s="1"/>
  <c r="O47" i="30"/>
  <c r="N47" i="30"/>
  <c r="M47" i="30"/>
  <c r="L47" i="30"/>
  <c r="R47" i="30" s="1"/>
  <c r="K47" i="30"/>
  <c r="C47" i="30"/>
  <c r="U46" i="30"/>
  <c r="O46" i="30"/>
  <c r="N46" i="30"/>
  <c r="T46" i="30" s="1"/>
  <c r="M46" i="30"/>
  <c r="L46" i="30"/>
  <c r="K46" i="30"/>
  <c r="C46" i="30"/>
  <c r="P46" i="30" s="1"/>
  <c r="V46" i="30" s="1"/>
  <c r="AA46" i="30" s="1"/>
  <c r="P45" i="30"/>
  <c r="V45" i="30" s="1"/>
  <c r="AA45" i="30" s="1"/>
  <c r="O45" i="30"/>
  <c r="U45" i="30" s="1"/>
  <c r="N45" i="30"/>
  <c r="M45" i="30"/>
  <c r="L45" i="30"/>
  <c r="K45" i="30"/>
  <c r="C45" i="30"/>
  <c r="Q44" i="30"/>
  <c r="O44" i="30"/>
  <c r="N44" i="30"/>
  <c r="M44" i="30"/>
  <c r="L44" i="30"/>
  <c r="K44" i="30"/>
  <c r="C44" i="30"/>
  <c r="P44" i="30" s="1"/>
  <c r="V44" i="30" s="1"/>
  <c r="AA44" i="30" s="1"/>
  <c r="P43" i="30"/>
  <c r="V43" i="30" s="1"/>
  <c r="AA43" i="30" s="1"/>
  <c r="O43" i="30"/>
  <c r="N43" i="30"/>
  <c r="M43" i="30"/>
  <c r="L43" i="30"/>
  <c r="K43" i="30"/>
  <c r="Q43" i="30" s="1"/>
  <c r="C43" i="30"/>
  <c r="U42" i="30"/>
  <c r="R42" i="30"/>
  <c r="O42" i="30"/>
  <c r="N42" i="30"/>
  <c r="M42" i="30"/>
  <c r="S42" i="30" s="1"/>
  <c r="L42" i="30"/>
  <c r="K42" i="30"/>
  <c r="C42" i="30"/>
  <c r="P42" i="30" s="1"/>
  <c r="V42" i="30" s="1"/>
  <c r="AA42" i="30" s="1"/>
  <c r="P41" i="30"/>
  <c r="V41" i="30" s="1"/>
  <c r="AA41" i="30" s="1"/>
  <c r="O41" i="30"/>
  <c r="U41" i="30" s="1"/>
  <c r="N41" i="30"/>
  <c r="M41" i="30"/>
  <c r="L41" i="30"/>
  <c r="K41" i="30"/>
  <c r="C41" i="30"/>
  <c r="O40" i="30"/>
  <c r="N40" i="30"/>
  <c r="M40" i="30"/>
  <c r="L40" i="30"/>
  <c r="K40" i="30"/>
  <c r="C40" i="30"/>
  <c r="P40" i="30" s="1"/>
  <c r="V40" i="30" s="1"/>
  <c r="AA40" i="30" s="1"/>
  <c r="S39" i="30"/>
  <c r="P39" i="30"/>
  <c r="V39" i="30" s="1"/>
  <c r="AA39" i="30" s="1"/>
  <c r="O39" i="30"/>
  <c r="N39" i="30"/>
  <c r="M39" i="30"/>
  <c r="L39" i="30"/>
  <c r="K39" i="30"/>
  <c r="C39" i="30"/>
  <c r="U38" i="30"/>
  <c r="O38" i="30"/>
  <c r="N38" i="30"/>
  <c r="M38" i="30"/>
  <c r="L38" i="30"/>
  <c r="K38" i="30"/>
  <c r="C38" i="30"/>
  <c r="P38" i="30" s="1"/>
  <c r="V38" i="30" s="1"/>
  <c r="AA38" i="30" s="1"/>
  <c r="P37" i="30"/>
  <c r="V37" i="30" s="1"/>
  <c r="AA37" i="30" s="1"/>
  <c r="O37" i="30"/>
  <c r="U37" i="30" s="1"/>
  <c r="N37" i="30"/>
  <c r="M37" i="30"/>
  <c r="L37" i="30"/>
  <c r="R37" i="30" s="1"/>
  <c r="K37" i="30"/>
  <c r="C37" i="30"/>
  <c r="Q36" i="30"/>
  <c r="O36" i="30"/>
  <c r="N36" i="30"/>
  <c r="M36" i="30"/>
  <c r="L36" i="30"/>
  <c r="K36" i="30"/>
  <c r="C36" i="30"/>
  <c r="P36" i="30" s="1"/>
  <c r="V36" i="30" s="1"/>
  <c r="AA36" i="30" s="1"/>
  <c r="T35" i="30"/>
  <c r="P35" i="30"/>
  <c r="V35" i="30" s="1"/>
  <c r="AA35" i="30" s="1"/>
  <c r="O35" i="30"/>
  <c r="N35" i="30"/>
  <c r="M35" i="30"/>
  <c r="L35" i="30"/>
  <c r="K35" i="30"/>
  <c r="Q35" i="30" s="1"/>
  <c r="C35" i="30"/>
  <c r="U34" i="30"/>
  <c r="O34" i="30"/>
  <c r="N34" i="30"/>
  <c r="M34" i="30"/>
  <c r="S34" i="30" s="1"/>
  <c r="L34" i="30"/>
  <c r="K34" i="30"/>
  <c r="C34" i="30"/>
  <c r="P34" i="30" s="1"/>
  <c r="V34" i="30" s="1"/>
  <c r="AA34" i="30" s="1"/>
  <c r="P33" i="30"/>
  <c r="V33" i="30" s="1"/>
  <c r="AA33" i="30" s="1"/>
  <c r="O33" i="30"/>
  <c r="U33" i="30" s="1"/>
  <c r="N33" i="30"/>
  <c r="M33" i="30"/>
  <c r="L33" i="30"/>
  <c r="K33" i="30"/>
  <c r="C33" i="30"/>
  <c r="V32" i="30"/>
  <c r="AA32" i="30" s="1"/>
  <c r="R32" i="30"/>
  <c r="O32" i="30"/>
  <c r="N32" i="30"/>
  <c r="M32" i="30"/>
  <c r="L32" i="30"/>
  <c r="K32" i="30"/>
  <c r="Q32" i="30" s="1"/>
  <c r="C32" i="30"/>
  <c r="P32" i="30" s="1"/>
  <c r="U31" i="30"/>
  <c r="P31" i="30"/>
  <c r="V31" i="30" s="1"/>
  <c r="AA31" i="30" s="1"/>
  <c r="O31" i="30"/>
  <c r="N31" i="30"/>
  <c r="M31" i="30"/>
  <c r="S31" i="30" s="1"/>
  <c r="L31" i="30"/>
  <c r="K31" i="30"/>
  <c r="C31" i="30"/>
  <c r="U30" i="30"/>
  <c r="R30" i="30"/>
  <c r="O30" i="30"/>
  <c r="N30" i="30"/>
  <c r="M30" i="30"/>
  <c r="S30" i="30" s="1"/>
  <c r="L30" i="30"/>
  <c r="K30" i="30"/>
  <c r="C30" i="30"/>
  <c r="P30" i="30" s="1"/>
  <c r="V30" i="30" s="1"/>
  <c r="AA30" i="30" s="1"/>
  <c r="Q29" i="30"/>
  <c r="P29" i="30"/>
  <c r="V29" i="30" s="1"/>
  <c r="AA29" i="30" s="1"/>
  <c r="O29" i="30"/>
  <c r="U29" i="30" s="1"/>
  <c r="N29" i="30"/>
  <c r="M29" i="30"/>
  <c r="L29" i="30"/>
  <c r="R29" i="30" s="1"/>
  <c r="K29" i="30"/>
  <c r="C29" i="30"/>
  <c r="S28" i="30"/>
  <c r="R28" i="30"/>
  <c r="O28" i="30"/>
  <c r="N28" i="30"/>
  <c r="T28" i="30" s="1"/>
  <c r="M28" i="30"/>
  <c r="L28" i="30"/>
  <c r="K28" i="30"/>
  <c r="C28" i="30"/>
  <c r="P28" i="30" s="1"/>
  <c r="V28" i="30" s="1"/>
  <c r="AA28" i="30" s="1"/>
  <c r="U27" i="30"/>
  <c r="P27" i="30"/>
  <c r="V27" i="30" s="1"/>
  <c r="AA27" i="30" s="1"/>
  <c r="O27" i="30"/>
  <c r="N27" i="30"/>
  <c r="M27" i="30"/>
  <c r="S27" i="30" s="1"/>
  <c r="L27" i="30"/>
  <c r="K27" i="30"/>
  <c r="C27" i="30"/>
  <c r="U26" i="30"/>
  <c r="R26" i="30"/>
  <c r="O26" i="30"/>
  <c r="N26" i="30"/>
  <c r="M26" i="30"/>
  <c r="S26" i="30" s="1"/>
  <c r="L26" i="30"/>
  <c r="K26" i="30"/>
  <c r="C26" i="30"/>
  <c r="P26" i="30" s="1"/>
  <c r="V26" i="30" s="1"/>
  <c r="AA26" i="30" s="1"/>
  <c r="Q25" i="30"/>
  <c r="P25" i="30"/>
  <c r="V25" i="30" s="1"/>
  <c r="AA25" i="30" s="1"/>
  <c r="O25" i="30"/>
  <c r="U25" i="30" s="1"/>
  <c r="N25" i="30"/>
  <c r="M25" i="30"/>
  <c r="L25" i="30"/>
  <c r="R25" i="30" s="1"/>
  <c r="K25" i="30"/>
  <c r="C25" i="30"/>
  <c r="S24" i="30"/>
  <c r="R24" i="30"/>
  <c r="O24" i="30"/>
  <c r="N24" i="30"/>
  <c r="T24" i="30" s="1"/>
  <c r="M24" i="30"/>
  <c r="L24" i="30"/>
  <c r="K24" i="30"/>
  <c r="C24" i="30"/>
  <c r="P24" i="30" s="1"/>
  <c r="V24" i="30" s="1"/>
  <c r="AA24" i="30" s="1"/>
  <c r="U23" i="30"/>
  <c r="T23" i="30"/>
  <c r="P23" i="30"/>
  <c r="V23" i="30" s="1"/>
  <c r="AA23" i="30" s="1"/>
  <c r="O23" i="30"/>
  <c r="N23" i="30"/>
  <c r="M23" i="30"/>
  <c r="S23" i="30" s="1"/>
  <c r="L23" i="30"/>
  <c r="K23" i="30"/>
  <c r="C23" i="30"/>
  <c r="U22" i="30"/>
  <c r="R22" i="30"/>
  <c r="O22" i="30"/>
  <c r="N22" i="30"/>
  <c r="M22" i="30"/>
  <c r="S22" i="30" s="1"/>
  <c r="L22" i="30"/>
  <c r="K22" i="30"/>
  <c r="C22" i="30"/>
  <c r="P22" i="30" s="1"/>
  <c r="V22" i="30" s="1"/>
  <c r="AA22" i="30" s="1"/>
  <c r="Q21" i="30"/>
  <c r="P21" i="30"/>
  <c r="V21" i="30" s="1"/>
  <c r="AA21" i="30" s="1"/>
  <c r="O21" i="30"/>
  <c r="U21" i="30" s="1"/>
  <c r="N21" i="30"/>
  <c r="M21" i="30"/>
  <c r="L21" i="30"/>
  <c r="R21" i="30" s="1"/>
  <c r="K21" i="30"/>
  <c r="C21" i="30"/>
  <c r="S20" i="30"/>
  <c r="R20" i="30"/>
  <c r="O20" i="30"/>
  <c r="N20" i="30"/>
  <c r="T20" i="30" s="1"/>
  <c r="M20" i="30"/>
  <c r="L20" i="30"/>
  <c r="K20" i="30"/>
  <c r="C20" i="30"/>
  <c r="P20" i="30" s="1"/>
  <c r="V20" i="30" s="1"/>
  <c r="AA20" i="30" s="1"/>
  <c r="U19" i="30"/>
  <c r="T19" i="30"/>
  <c r="P19" i="30"/>
  <c r="V19" i="30" s="1"/>
  <c r="AA19" i="30" s="1"/>
  <c r="O19" i="30"/>
  <c r="N19" i="30"/>
  <c r="M19" i="30"/>
  <c r="S19" i="30" s="1"/>
  <c r="L19" i="30"/>
  <c r="K19" i="30"/>
  <c r="C19" i="30"/>
  <c r="U18" i="30"/>
  <c r="R18" i="30"/>
  <c r="O18" i="30"/>
  <c r="N18" i="30"/>
  <c r="M18" i="30"/>
  <c r="S18" i="30" s="1"/>
  <c r="L18" i="30"/>
  <c r="K18" i="30"/>
  <c r="C18" i="30"/>
  <c r="P18" i="30" s="1"/>
  <c r="V18" i="30" s="1"/>
  <c r="AA18" i="30" s="1"/>
  <c r="Q17" i="30"/>
  <c r="P17" i="30"/>
  <c r="V17" i="30" s="1"/>
  <c r="AA17" i="30" s="1"/>
  <c r="O17" i="30"/>
  <c r="U17" i="30" s="1"/>
  <c r="N17" i="30"/>
  <c r="M17" i="30"/>
  <c r="L17" i="30"/>
  <c r="R17" i="30" s="1"/>
  <c r="K17" i="30"/>
  <c r="C17" i="30"/>
  <c r="AD16" i="30"/>
  <c r="S16" i="30"/>
  <c r="O16" i="30"/>
  <c r="U16" i="30" s="1"/>
  <c r="N16" i="30"/>
  <c r="M16" i="30"/>
  <c r="L16" i="30"/>
  <c r="K16" i="30"/>
  <c r="C16" i="30"/>
  <c r="P16" i="30" s="1"/>
  <c r="V16" i="30" s="1"/>
  <c r="AA16" i="30" s="1"/>
  <c r="V15" i="30"/>
  <c r="AA15" i="30" s="1"/>
  <c r="U15" i="30"/>
  <c r="T15" i="30"/>
  <c r="P15" i="30"/>
  <c r="O15" i="30"/>
  <c r="N15" i="30"/>
  <c r="M15" i="30"/>
  <c r="S15" i="30" s="1"/>
  <c r="L15" i="30"/>
  <c r="K15" i="30"/>
  <c r="C15" i="30"/>
  <c r="V14" i="30"/>
  <c r="AA14" i="30" s="1"/>
  <c r="S14" i="30"/>
  <c r="P14" i="30"/>
  <c r="O14" i="30"/>
  <c r="U14" i="30" s="1"/>
  <c r="N14" i="30"/>
  <c r="T14" i="30" s="1"/>
  <c r="M14" i="30"/>
  <c r="L14" i="30"/>
  <c r="K14" i="30"/>
  <c r="C14" i="30"/>
  <c r="U13" i="30"/>
  <c r="O13" i="30"/>
  <c r="N13" i="30"/>
  <c r="M13" i="30"/>
  <c r="L13" i="30"/>
  <c r="K13" i="30"/>
  <c r="C13" i="30"/>
  <c r="P13" i="30" s="1"/>
  <c r="V13" i="30" s="1"/>
  <c r="AA13" i="30" s="1"/>
  <c r="T12" i="30"/>
  <c r="O12" i="30"/>
  <c r="U12" i="30" s="1"/>
  <c r="N12" i="30"/>
  <c r="M12" i="30"/>
  <c r="L12" i="30"/>
  <c r="K12" i="30"/>
  <c r="Q12" i="30" s="1"/>
  <c r="C12" i="30"/>
  <c r="P12" i="30" s="1"/>
  <c r="V12" i="30" s="1"/>
  <c r="AA12" i="30" s="1"/>
  <c r="V11" i="30"/>
  <c r="AA11" i="30" s="1"/>
  <c r="U11" i="30"/>
  <c r="P11" i="30"/>
  <c r="O11" i="30"/>
  <c r="N11" i="30"/>
  <c r="T11" i="30" s="1"/>
  <c r="M11" i="30"/>
  <c r="L11" i="30"/>
  <c r="K11" i="30"/>
  <c r="C11" i="30"/>
  <c r="V10" i="30"/>
  <c r="AA10" i="30" s="1"/>
  <c r="P10" i="30"/>
  <c r="O10" i="30"/>
  <c r="U10" i="30" s="1"/>
  <c r="N10" i="30"/>
  <c r="M10" i="30"/>
  <c r="L10" i="30"/>
  <c r="K10" i="30"/>
  <c r="Q10" i="30" s="1"/>
  <c r="C10" i="30"/>
  <c r="U9" i="30"/>
  <c r="P9" i="30"/>
  <c r="V9" i="30" s="1"/>
  <c r="AA9" i="30" s="1"/>
  <c r="O9" i="30"/>
  <c r="N9" i="30"/>
  <c r="M9" i="30"/>
  <c r="L9" i="30"/>
  <c r="K9" i="30"/>
  <c r="C9" i="30"/>
  <c r="U8" i="30"/>
  <c r="S8" i="30"/>
  <c r="P8" i="30"/>
  <c r="V8" i="30" s="1"/>
  <c r="AA8" i="30" s="1"/>
  <c r="O8" i="30"/>
  <c r="N8" i="30"/>
  <c r="M8" i="30"/>
  <c r="L8" i="30"/>
  <c r="R8" i="30" s="1"/>
  <c r="K8" i="30"/>
  <c r="C8" i="30"/>
  <c r="U7" i="30"/>
  <c r="T7" i="30"/>
  <c r="P7" i="30"/>
  <c r="V7" i="30" s="1"/>
  <c r="O7" i="30"/>
  <c r="U44" i="30" s="1"/>
  <c r="N7" i="30"/>
  <c r="M7" i="30"/>
  <c r="S43" i="30" s="1"/>
  <c r="L7" i="30"/>
  <c r="R44" i="30" s="1"/>
  <c r="K7" i="30"/>
  <c r="Q40" i="30" s="1"/>
  <c r="C7" i="30"/>
  <c r="I5" i="30"/>
  <c r="H5" i="30"/>
  <c r="G5" i="30"/>
  <c r="F5" i="30"/>
  <c r="E5" i="30"/>
  <c r="P47" i="29"/>
  <c r="V47" i="29" s="1"/>
  <c r="AA47" i="29" s="1"/>
  <c r="O47" i="29"/>
  <c r="N47" i="29"/>
  <c r="M47" i="29"/>
  <c r="L47" i="29"/>
  <c r="R47" i="29" s="1"/>
  <c r="K47" i="29"/>
  <c r="C47" i="29"/>
  <c r="R46" i="29"/>
  <c r="O46" i="29"/>
  <c r="N46" i="29"/>
  <c r="T46" i="29" s="1"/>
  <c r="M46" i="29"/>
  <c r="L46" i="29"/>
  <c r="K46" i="29"/>
  <c r="C46" i="29"/>
  <c r="P46" i="29" s="1"/>
  <c r="V46" i="29" s="1"/>
  <c r="AA46" i="29" s="1"/>
  <c r="T45" i="29"/>
  <c r="P45" i="29"/>
  <c r="V45" i="29" s="1"/>
  <c r="AA45" i="29" s="1"/>
  <c r="O45" i="29"/>
  <c r="N45" i="29"/>
  <c r="M45" i="29"/>
  <c r="L45" i="29"/>
  <c r="R45" i="29" s="1"/>
  <c r="K45" i="29"/>
  <c r="C45" i="29"/>
  <c r="R44" i="29"/>
  <c r="O44" i="29"/>
  <c r="N44" i="29"/>
  <c r="M44" i="29"/>
  <c r="L44" i="29"/>
  <c r="K44" i="29"/>
  <c r="C44" i="29"/>
  <c r="P44" i="29" s="1"/>
  <c r="V44" i="29" s="1"/>
  <c r="AA44" i="29" s="1"/>
  <c r="P43" i="29"/>
  <c r="V43" i="29" s="1"/>
  <c r="AA43" i="29" s="1"/>
  <c r="O43" i="29"/>
  <c r="N43" i="29"/>
  <c r="M43" i="29"/>
  <c r="L43" i="29"/>
  <c r="R43" i="29" s="1"/>
  <c r="K43" i="29"/>
  <c r="C43" i="29"/>
  <c r="R42" i="29"/>
  <c r="O42" i="29"/>
  <c r="N42" i="29"/>
  <c r="M42" i="29"/>
  <c r="S42" i="29" s="1"/>
  <c r="L42" i="29"/>
  <c r="K42" i="29"/>
  <c r="C42" i="29"/>
  <c r="P42" i="29" s="1"/>
  <c r="V42" i="29" s="1"/>
  <c r="AA42" i="29" s="1"/>
  <c r="P41" i="29"/>
  <c r="V41" i="29" s="1"/>
  <c r="AA41" i="29" s="1"/>
  <c r="O41" i="29"/>
  <c r="N41" i="29"/>
  <c r="M41" i="29"/>
  <c r="L41" i="29"/>
  <c r="R41" i="29" s="1"/>
  <c r="K41" i="29"/>
  <c r="C41" i="29"/>
  <c r="R40" i="29"/>
  <c r="O40" i="29"/>
  <c r="N40" i="29"/>
  <c r="T40" i="29" s="1"/>
  <c r="M40" i="29"/>
  <c r="L40" i="29"/>
  <c r="K40" i="29"/>
  <c r="C40" i="29"/>
  <c r="P40" i="29" s="1"/>
  <c r="V40" i="29" s="1"/>
  <c r="AA40" i="29" s="1"/>
  <c r="P39" i="29"/>
  <c r="V39" i="29" s="1"/>
  <c r="AA39" i="29" s="1"/>
  <c r="O39" i="29"/>
  <c r="N39" i="29"/>
  <c r="M39" i="29"/>
  <c r="L39" i="29"/>
  <c r="R39" i="29" s="1"/>
  <c r="K39" i="29"/>
  <c r="C39" i="29"/>
  <c r="R38" i="29"/>
  <c r="O38" i="29"/>
  <c r="N38" i="29"/>
  <c r="M38" i="29"/>
  <c r="L38" i="29"/>
  <c r="K38" i="29"/>
  <c r="C38" i="29"/>
  <c r="P38" i="29" s="1"/>
  <c r="V38" i="29" s="1"/>
  <c r="AA38" i="29" s="1"/>
  <c r="T37" i="29"/>
  <c r="P37" i="29"/>
  <c r="V37" i="29" s="1"/>
  <c r="AA37" i="29" s="1"/>
  <c r="O37" i="29"/>
  <c r="N37" i="29"/>
  <c r="M37" i="29"/>
  <c r="L37" i="29"/>
  <c r="R37" i="29" s="1"/>
  <c r="K37" i="29"/>
  <c r="C37" i="29"/>
  <c r="R36" i="29"/>
  <c r="O36" i="29"/>
  <c r="N36" i="29"/>
  <c r="M36" i="29"/>
  <c r="L36" i="29"/>
  <c r="K36" i="29"/>
  <c r="C36" i="29"/>
  <c r="P36" i="29" s="1"/>
  <c r="V36" i="29" s="1"/>
  <c r="AA36" i="29" s="1"/>
  <c r="T35" i="29"/>
  <c r="P35" i="29"/>
  <c r="V35" i="29" s="1"/>
  <c r="AA35" i="29" s="1"/>
  <c r="O35" i="29"/>
  <c r="N35" i="29"/>
  <c r="M35" i="29"/>
  <c r="L35" i="29"/>
  <c r="R35" i="29" s="1"/>
  <c r="K35" i="29"/>
  <c r="C35" i="29"/>
  <c r="R34" i="29"/>
  <c r="O34" i="29"/>
  <c r="N34" i="29"/>
  <c r="M34" i="29"/>
  <c r="S34" i="29" s="1"/>
  <c r="L34" i="29"/>
  <c r="K34" i="29"/>
  <c r="C34" i="29"/>
  <c r="P34" i="29" s="1"/>
  <c r="V34" i="29" s="1"/>
  <c r="AA34" i="29" s="1"/>
  <c r="P33" i="29"/>
  <c r="V33" i="29" s="1"/>
  <c r="AA33" i="29" s="1"/>
  <c r="O33" i="29"/>
  <c r="N33" i="29"/>
  <c r="M33" i="29"/>
  <c r="L33" i="29"/>
  <c r="R33" i="29" s="1"/>
  <c r="K33" i="29"/>
  <c r="C33" i="29"/>
  <c r="V32" i="29"/>
  <c r="AA32" i="29" s="1"/>
  <c r="R32" i="29"/>
  <c r="O32" i="29"/>
  <c r="N32" i="29"/>
  <c r="T32" i="29" s="1"/>
  <c r="M32" i="29"/>
  <c r="L32" i="29"/>
  <c r="K32" i="29"/>
  <c r="Q32" i="29" s="1"/>
  <c r="C32" i="29"/>
  <c r="P32" i="29" s="1"/>
  <c r="T31" i="29"/>
  <c r="P31" i="29"/>
  <c r="V31" i="29" s="1"/>
  <c r="AA31" i="29" s="1"/>
  <c r="O31" i="29"/>
  <c r="N31" i="29"/>
  <c r="M31" i="29"/>
  <c r="S31" i="29" s="1"/>
  <c r="L31" i="29"/>
  <c r="R31" i="29" s="1"/>
  <c r="K31" i="29"/>
  <c r="C31" i="29"/>
  <c r="R30" i="29"/>
  <c r="O30" i="29"/>
  <c r="N30" i="29"/>
  <c r="M30" i="29"/>
  <c r="S30" i="29" s="1"/>
  <c r="L30" i="29"/>
  <c r="K30" i="29"/>
  <c r="C30" i="29"/>
  <c r="P30" i="29" s="1"/>
  <c r="V30" i="29" s="1"/>
  <c r="AA30" i="29" s="1"/>
  <c r="Q29" i="29"/>
  <c r="P29" i="29"/>
  <c r="V29" i="29" s="1"/>
  <c r="AA29" i="29" s="1"/>
  <c r="O29" i="29"/>
  <c r="N29" i="29"/>
  <c r="M29" i="29"/>
  <c r="L29" i="29"/>
  <c r="R29" i="29" s="1"/>
  <c r="K29" i="29"/>
  <c r="C29" i="29"/>
  <c r="S28" i="29"/>
  <c r="R28" i="29"/>
  <c r="O28" i="29"/>
  <c r="N28" i="29"/>
  <c r="T28" i="29" s="1"/>
  <c r="M28" i="29"/>
  <c r="L28" i="29"/>
  <c r="K28" i="29"/>
  <c r="Q28" i="29" s="1"/>
  <c r="C28" i="29"/>
  <c r="P28" i="29" s="1"/>
  <c r="V28" i="29" s="1"/>
  <c r="AA28" i="29" s="1"/>
  <c r="T27" i="29"/>
  <c r="P27" i="29"/>
  <c r="V27" i="29" s="1"/>
  <c r="AA27" i="29" s="1"/>
  <c r="O27" i="29"/>
  <c r="N27" i="29"/>
  <c r="M27" i="29"/>
  <c r="S27" i="29" s="1"/>
  <c r="L27" i="29"/>
  <c r="R27" i="29" s="1"/>
  <c r="K27" i="29"/>
  <c r="C27" i="29"/>
  <c r="R26" i="29"/>
  <c r="O26" i="29"/>
  <c r="N26" i="29"/>
  <c r="M26" i="29"/>
  <c r="S26" i="29" s="1"/>
  <c r="L26" i="29"/>
  <c r="K26" i="29"/>
  <c r="C26" i="29"/>
  <c r="P26" i="29" s="1"/>
  <c r="V26" i="29" s="1"/>
  <c r="AA26" i="29" s="1"/>
  <c r="Q25" i="29"/>
  <c r="P25" i="29"/>
  <c r="V25" i="29" s="1"/>
  <c r="AA25" i="29" s="1"/>
  <c r="O25" i="29"/>
  <c r="N25" i="29"/>
  <c r="M25" i="29"/>
  <c r="L25" i="29"/>
  <c r="R25" i="29" s="1"/>
  <c r="K25" i="29"/>
  <c r="C25" i="29"/>
  <c r="S24" i="29"/>
  <c r="R24" i="29"/>
  <c r="O24" i="29"/>
  <c r="N24" i="29"/>
  <c r="T24" i="29" s="1"/>
  <c r="M24" i="29"/>
  <c r="L24" i="29"/>
  <c r="K24" i="29"/>
  <c r="Q24" i="29" s="1"/>
  <c r="C24" i="29"/>
  <c r="P24" i="29" s="1"/>
  <c r="V24" i="29" s="1"/>
  <c r="AA24" i="29" s="1"/>
  <c r="T23" i="29"/>
  <c r="P23" i="29"/>
  <c r="V23" i="29" s="1"/>
  <c r="AA23" i="29" s="1"/>
  <c r="O23" i="29"/>
  <c r="N23" i="29"/>
  <c r="M23" i="29"/>
  <c r="S23" i="29" s="1"/>
  <c r="L23" i="29"/>
  <c r="R23" i="29" s="1"/>
  <c r="K23" i="29"/>
  <c r="C23" i="29"/>
  <c r="R22" i="29"/>
  <c r="O22" i="29"/>
  <c r="N22" i="29"/>
  <c r="T22" i="29" s="1"/>
  <c r="M22" i="29"/>
  <c r="S22" i="29" s="1"/>
  <c r="L22" i="29"/>
  <c r="K22" i="29"/>
  <c r="C22" i="29"/>
  <c r="P22" i="29" s="1"/>
  <c r="V22" i="29" s="1"/>
  <c r="AA22" i="29" s="1"/>
  <c r="T21" i="29"/>
  <c r="Q21" i="29"/>
  <c r="P21" i="29"/>
  <c r="V21" i="29" s="1"/>
  <c r="AA21" i="29" s="1"/>
  <c r="O21" i="29"/>
  <c r="N21" i="29"/>
  <c r="M21" i="29"/>
  <c r="L21" i="29"/>
  <c r="R21" i="29" s="1"/>
  <c r="K21" i="29"/>
  <c r="C21" i="29"/>
  <c r="S20" i="29"/>
  <c r="R20" i="29"/>
  <c r="O20" i="29"/>
  <c r="N20" i="29"/>
  <c r="T20" i="29" s="1"/>
  <c r="M20" i="29"/>
  <c r="L20" i="29"/>
  <c r="K20" i="29"/>
  <c r="Q20" i="29" s="1"/>
  <c r="C20" i="29"/>
  <c r="P20" i="29" s="1"/>
  <c r="V20" i="29" s="1"/>
  <c r="AA20" i="29" s="1"/>
  <c r="T19" i="29"/>
  <c r="P19" i="29"/>
  <c r="V19" i="29" s="1"/>
  <c r="AA19" i="29" s="1"/>
  <c r="O19" i="29"/>
  <c r="N19" i="29"/>
  <c r="M19" i="29"/>
  <c r="S19" i="29" s="1"/>
  <c r="L19" i="29"/>
  <c r="R19" i="29" s="1"/>
  <c r="K19" i="29"/>
  <c r="C19" i="29"/>
  <c r="R18" i="29"/>
  <c r="O18" i="29"/>
  <c r="N18" i="29"/>
  <c r="T18" i="29" s="1"/>
  <c r="M18" i="29"/>
  <c r="S18" i="29" s="1"/>
  <c r="L18" i="29"/>
  <c r="K18" i="29"/>
  <c r="C18" i="29"/>
  <c r="P18" i="29" s="1"/>
  <c r="V18" i="29" s="1"/>
  <c r="AA18" i="29" s="1"/>
  <c r="T17" i="29"/>
  <c r="Q17" i="29"/>
  <c r="P17" i="29"/>
  <c r="V17" i="29" s="1"/>
  <c r="AA17" i="29" s="1"/>
  <c r="O17" i="29"/>
  <c r="N17" i="29"/>
  <c r="M17" i="29"/>
  <c r="L17" i="29"/>
  <c r="R17" i="29" s="1"/>
  <c r="K17" i="29"/>
  <c r="C17" i="29"/>
  <c r="AD16" i="29"/>
  <c r="T16" i="29"/>
  <c r="S16" i="29"/>
  <c r="R16" i="29"/>
  <c r="O16" i="29"/>
  <c r="N16" i="29"/>
  <c r="M16" i="29"/>
  <c r="L16" i="29"/>
  <c r="K16" i="29"/>
  <c r="C16" i="29"/>
  <c r="P16" i="29" s="1"/>
  <c r="V16" i="29" s="1"/>
  <c r="AA16" i="29" s="1"/>
  <c r="V15" i="29"/>
  <c r="AA15" i="29" s="1"/>
  <c r="T15" i="29"/>
  <c r="P15" i="29"/>
  <c r="O15" i="29"/>
  <c r="N15" i="29"/>
  <c r="M15" i="29"/>
  <c r="S15" i="29" s="1"/>
  <c r="L15" i="29"/>
  <c r="R15" i="29" s="1"/>
  <c r="K15" i="29"/>
  <c r="C15" i="29"/>
  <c r="V14" i="29"/>
  <c r="AA14" i="29" s="1"/>
  <c r="S14" i="29"/>
  <c r="P14" i="29"/>
  <c r="O14" i="29"/>
  <c r="N14" i="29"/>
  <c r="T14" i="29" s="1"/>
  <c r="M14" i="29"/>
  <c r="L14" i="29"/>
  <c r="K14" i="29"/>
  <c r="C14" i="29"/>
  <c r="AA13" i="29"/>
  <c r="T13" i="29"/>
  <c r="P13" i="29"/>
  <c r="V13" i="29" s="1"/>
  <c r="O13" i="29"/>
  <c r="N13" i="29"/>
  <c r="M13" i="29"/>
  <c r="L13" i="29"/>
  <c r="R13" i="29" s="1"/>
  <c r="K13" i="29"/>
  <c r="C13" i="29"/>
  <c r="T12" i="29"/>
  <c r="S12" i="29"/>
  <c r="O12" i="29"/>
  <c r="N12" i="29"/>
  <c r="M12" i="29"/>
  <c r="L12" i="29"/>
  <c r="R12" i="29" s="1"/>
  <c r="K12" i="29"/>
  <c r="C12" i="29"/>
  <c r="P12" i="29" s="1"/>
  <c r="V12" i="29" s="1"/>
  <c r="AA12" i="29" s="1"/>
  <c r="Q11" i="29"/>
  <c r="P11" i="29"/>
  <c r="V11" i="29" s="1"/>
  <c r="AA11" i="29" s="1"/>
  <c r="O11" i="29"/>
  <c r="N11" i="29"/>
  <c r="T11" i="29" s="1"/>
  <c r="M11" i="29"/>
  <c r="L11" i="29"/>
  <c r="K11" i="29"/>
  <c r="C11" i="29"/>
  <c r="R10" i="29"/>
  <c r="P10" i="29"/>
  <c r="V10" i="29" s="1"/>
  <c r="AA10" i="29" s="1"/>
  <c r="O10" i="29"/>
  <c r="N10" i="29"/>
  <c r="M10" i="29"/>
  <c r="L10" i="29"/>
  <c r="K10" i="29"/>
  <c r="C10" i="29"/>
  <c r="T9" i="29"/>
  <c r="R9" i="29"/>
  <c r="O9" i="29"/>
  <c r="N9" i="29"/>
  <c r="M9" i="29"/>
  <c r="S9" i="29" s="1"/>
  <c r="L9" i="29"/>
  <c r="K9" i="29"/>
  <c r="C9" i="29"/>
  <c r="P9" i="29" s="1"/>
  <c r="V9" i="29" s="1"/>
  <c r="AA9" i="29" s="1"/>
  <c r="P8" i="29"/>
  <c r="V8" i="29" s="1"/>
  <c r="AA8" i="29" s="1"/>
  <c r="O8" i="29"/>
  <c r="N8" i="29"/>
  <c r="M8" i="29"/>
  <c r="L8" i="29"/>
  <c r="R8" i="29" s="1"/>
  <c r="K8" i="29"/>
  <c r="Q8" i="29" s="1"/>
  <c r="C8" i="29"/>
  <c r="T7" i="29"/>
  <c r="S7" i="29"/>
  <c r="Q7" i="29"/>
  <c r="P7" i="29"/>
  <c r="V7" i="29" s="1"/>
  <c r="O7" i="29"/>
  <c r="U46" i="29" s="1"/>
  <c r="N7" i="29"/>
  <c r="M7" i="29"/>
  <c r="S43" i="29" s="1"/>
  <c r="L7" i="29"/>
  <c r="K7" i="29"/>
  <c r="C7" i="29"/>
  <c r="I5" i="29"/>
  <c r="U8" i="29" s="1"/>
  <c r="H5" i="29"/>
  <c r="T41" i="29" s="1"/>
  <c r="G5" i="29"/>
  <c r="F5" i="29"/>
  <c r="E5" i="29"/>
  <c r="Q44" i="29" s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8" i="1"/>
  <c r="X17" i="30" l="1"/>
  <c r="Z17" i="30" s="1"/>
  <c r="W29" i="30"/>
  <c r="AB29" i="30" s="1"/>
  <c r="T13" i="30"/>
  <c r="T9" i="30"/>
  <c r="T16" i="30"/>
  <c r="T40" i="30"/>
  <c r="T45" i="30"/>
  <c r="S7" i="30"/>
  <c r="Q9" i="30"/>
  <c r="Q14" i="30"/>
  <c r="Q16" i="30"/>
  <c r="T34" i="30"/>
  <c r="R35" i="30"/>
  <c r="W35" i="30" s="1"/>
  <c r="AB35" i="30" s="1"/>
  <c r="R36" i="30"/>
  <c r="T39" i="30"/>
  <c r="R41" i="30"/>
  <c r="R46" i="30"/>
  <c r="R9" i="30"/>
  <c r="Q11" i="30"/>
  <c r="Q13" i="30"/>
  <c r="T33" i="30"/>
  <c r="S38" i="30"/>
  <c r="Q39" i="30"/>
  <c r="T44" i="30"/>
  <c r="X44" i="30" s="1"/>
  <c r="Z44" i="30" s="1"/>
  <c r="X12" i="30"/>
  <c r="Z12" i="30" s="1"/>
  <c r="Q7" i="30"/>
  <c r="Q46" i="30"/>
  <c r="Q42" i="30"/>
  <c r="Q38" i="30"/>
  <c r="Q34" i="30"/>
  <c r="Q30" i="30"/>
  <c r="Q26" i="30"/>
  <c r="Q22" i="30"/>
  <c r="Q18" i="30"/>
  <c r="Q45" i="30"/>
  <c r="Q41" i="30"/>
  <c r="Q37" i="30"/>
  <c r="Q33" i="30"/>
  <c r="T10" i="30"/>
  <c r="R13" i="30"/>
  <c r="Q15" i="30"/>
  <c r="R34" i="30"/>
  <c r="T38" i="30"/>
  <c r="R39" i="30"/>
  <c r="R40" i="30"/>
  <c r="W40" i="30" s="1"/>
  <c r="AB40" i="30" s="1"/>
  <c r="T43" i="30"/>
  <c r="R45" i="30"/>
  <c r="T27" i="30"/>
  <c r="T31" i="30"/>
  <c r="T37" i="30"/>
  <c r="S45" i="30"/>
  <c r="S41" i="30"/>
  <c r="S37" i="30"/>
  <c r="S33" i="30"/>
  <c r="S29" i="30"/>
  <c r="X29" i="30" s="1"/>
  <c r="Z29" i="30" s="1"/>
  <c r="S25" i="30"/>
  <c r="S21" i="30"/>
  <c r="W21" i="30" s="1"/>
  <c r="AB21" i="30" s="1"/>
  <c r="S17" i="30"/>
  <c r="W17" i="30" s="1"/>
  <c r="AB17" i="30" s="1"/>
  <c r="S44" i="30"/>
  <c r="S40" i="30"/>
  <c r="X40" i="30" s="1"/>
  <c r="Z40" i="30" s="1"/>
  <c r="S36" i="30"/>
  <c r="X36" i="30" s="1"/>
  <c r="Z36" i="30" s="1"/>
  <c r="S32" i="30"/>
  <c r="X32" i="30" s="1"/>
  <c r="Z32" i="30" s="1"/>
  <c r="T8" i="30"/>
  <c r="S9" i="30"/>
  <c r="R11" i="30"/>
  <c r="R12" i="30"/>
  <c r="W12" i="30" s="1"/>
  <c r="AB12" i="30" s="1"/>
  <c r="T17" i="30"/>
  <c r="T18" i="30"/>
  <c r="Q19" i="30"/>
  <c r="T21" i="30"/>
  <c r="X21" i="30" s="1"/>
  <c r="Z21" i="30" s="1"/>
  <c r="T22" i="30"/>
  <c r="Q23" i="30"/>
  <c r="T25" i="30"/>
  <c r="X25" i="30" s="1"/>
  <c r="Z25" i="30" s="1"/>
  <c r="T26" i="30"/>
  <c r="Q27" i="30"/>
  <c r="T29" i="30"/>
  <c r="T30" i="30"/>
  <c r="Q31" i="30"/>
  <c r="R33" i="30"/>
  <c r="R38" i="30"/>
  <c r="T42" i="30"/>
  <c r="R43" i="30"/>
  <c r="W43" i="30" s="1"/>
  <c r="AB43" i="30" s="1"/>
  <c r="T47" i="30"/>
  <c r="R7" i="30"/>
  <c r="R14" i="30"/>
  <c r="R10" i="30"/>
  <c r="X10" i="30" s="1"/>
  <c r="Z10" i="30" s="1"/>
  <c r="T32" i="30"/>
  <c r="X43" i="30"/>
  <c r="Z43" i="30" s="1"/>
  <c r="Q8" i="30"/>
  <c r="S10" i="30"/>
  <c r="S11" i="30"/>
  <c r="S12" i="30"/>
  <c r="S13" i="30"/>
  <c r="R15" i="30"/>
  <c r="R16" i="30"/>
  <c r="R19" i="30"/>
  <c r="Q20" i="30"/>
  <c r="R23" i="30"/>
  <c r="Q24" i="30"/>
  <c r="R27" i="30"/>
  <c r="Q28" i="30"/>
  <c r="R31" i="30"/>
  <c r="S35" i="30"/>
  <c r="T36" i="30"/>
  <c r="T41" i="30"/>
  <c r="S46" i="30"/>
  <c r="Q47" i="30"/>
  <c r="U35" i="30"/>
  <c r="U39" i="30"/>
  <c r="U43" i="30"/>
  <c r="U47" i="30"/>
  <c r="U20" i="30"/>
  <c r="U24" i="30"/>
  <c r="U28" i="30"/>
  <c r="U32" i="30"/>
  <c r="U36" i="30"/>
  <c r="U40" i="30"/>
  <c r="X7" i="29"/>
  <c r="Z7" i="29" s="1"/>
  <c r="X20" i="29"/>
  <c r="Z20" i="29" s="1"/>
  <c r="W20" i="29"/>
  <c r="AB20" i="29" s="1"/>
  <c r="X24" i="29"/>
  <c r="Z24" i="29" s="1"/>
  <c r="W25" i="29"/>
  <c r="AB25" i="29" s="1"/>
  <c r="U18" i="29"/>
  <c r="U22" i="29"/>
  <c r="U26" i="29"/>
  <c r="U30" i="29"/>
  <c r="U33" i="29"/>
  <c r="Q35" i="29"/>
  <c r="Q36" i="29"/>
  <c r="S39" i="29"/>
  <c r="U42" i="29"/>
  <c r="Q46" i="29"/>
  <c r="Q42" i="29"/>
  <c r="Q38" i="29"/>
  <c r="Q34" i="29"/>
  <c r="Q30" i="29"/>
  <c r="Q26" i="29"/>
  <c r="Q22" i="29"/>
  <c r="Q18" i="29"/>
  <c r="Q45" i="29"/>
  <c r="Q41" i="29"/>
  <c r="Q37" i="29"/>
  <c r="Q33" i="29"/>
  <c r="U11" i="29"/>
  <c r="X11" i="29" s="1"/>
  <c r="Z11" i="29" s="1"/>
  <c r="Q13" i="29"/>
  <c r="Q14" i="29"/>
  <c r="Q16" i="29"/>
  <c r="T34" i="29"/>
  <c r="T39" i="29"/>
  <c r="R7" i="29"/>
  <c r="R14" i="29"/>
  <c r="U7" i="29"/>
  <c r="W7" i="29" s="1"/>
  <c r="S10" i="29"/>
  <c r="R11" i="29"/>
  <c r="U12" i="29"/>
  <c r="U17" i="29"/>
  <c r="X17" i="29" s="1"/>
  <c r="Z17" i="29" s="1"/>
  <c r="U21" i="29"/>
  <c r="U25" i="29"/>
  <c r="U29" i="29"/>
  <c r="T33" i="29"/>
  <c r="U37" i="29"/>
  <c r="S38" i="29"/>
  <c r="Q39" i="29"/>
  <c r="Q40" i="29"/>
  <c r="T44" i="29"/>
  <c r="X44" i="29" s="1"/>
  <c r="Z44" i="29" s="1"/>
  <c r="U10" i="29"/>
  <c r="S45" i="29"/>
  <c r="S41" i="29"/>
  <c r="S37" i="29"/>
  <c r="S33" i="29"/>
  <c r="S29" i="29"/>
  <c r="X29" i="29" s="1"/>
  <c r="Z29" i="29" s="1"/>
  <c r="S25" i="29"/>
  <c r="X25" i="29" s="1"/>
  <c r="Z25" i="29" s="1"/>
  <c r="S21" i="29"/>
  <c r="X21" i="29" s="1"/>
  <c r="Z21" i="29" s="1"/>
  <c r="S17" i="29"/>
  <c r="W17" i="29" s="1"/>
  <c r="AB17" i="29" s="1"/>
  <c r="S44" i="29"/>
  <c r="W44" i="29" s="1"/>
  <c r="AB44" i="29" s="1"/>
  <c r="S40" i="29"/>
  <c r="S36" i="29"/>
  <c r="S32" i="29"/>
  <c r="Q9" i="29"/>
  <c r="Q10" i="29"/>
  <c r="S11" i="29"/>
  <c r="Q15" i="29"/>
  <c r="T38" i="29"/>
  <c r="T43" i="29"/>
  <c r="U13" i="29"/>
  <c r="U34" i="29"/>
  <c r="U44" i="29"/>
  <c r="U40" i="29"/>
  <c r="U36" i="29"/>
  <c r="U32" i="29"/>
  <c r="X32" i="29" s="1"/>
  <c r="Z32" i="29" s="1"/>
  <c r="U28" i="29"/>
  <c r="X28" i="29" s="1"/>
  <c r="Z28" i="29" s="1"/>
  <c r="U24" i="29"/>
  <c r="W24" i="29" s="1"/>
  <c r="AB24" i="29" s="1"/>
  <c r="U20" i="29"/>
  <c r="U47" i="29"/>
  <c r="U43" i="29"/>
  <c r="U39" i="29"/>
  <c r="U35" i="29"/>
  <c r="S13" i="29"/>
  <c r="U14" i="29"/>
  <c r="U15" i="29"/>
  <c r="Q19" i="29"/>
  <c r="U19" i="29"/>
  <c r="Q23" i="29"/>
  <c r="U23" i="29"/>
  <c r="T25" i="29"/>
  <c r="T26" i="29"/>
  <c r="Q27" i="29"/>
  <c r="U27" i="29"/>
  <c r="T29" i="29"/>
  <c r="T30" i="29"/>
  <c r="Q31" i="29"/>
  <c r="U31" i="29"/>
  <c r="T42" i="29"/>
  <c r="T47" i="29"/>
  <c r="W11" i="29"/>
  <c r="AB11" i="29" s="1"/>
  <c r="U41" i="29"/>
  <c r="Q43" i="29"/>
  <c r="S47" i="29"/>
  <c r="S8" i="29"/>
  <c r="W8" i="29" s="1"/>
  <c r="AB8" i="29" s="1"/>
  <c r="U16" i="29"/>
  <c r="T8" i="29"/>
  <c r="U9" i="29"/>
  <c r="T10" i="29"/>
  <c r="Q12" i="29"/>
  <c r="S35" i="29"/>
  <c r="T36" i="29"/>
  <c r="U38" i="29"/>
  <c r="U45" i="29"/>
  <c r="S46" i="29"/>
  <c r="Q47" i="29"/>
  <c r="W19" i="30" l="1"/>
  <c r="AB19" i="30" s="1"/>
  <c r="X19" i="30"/>
  <c r="Z19" i="30" s="1"/>
  <c r="X30" i="30"/>
  <c r="Z30" i="30" s="1"/>
  <c r="W30" i="30"/>
  <c r="AB30" i="30" s="1"/>
  <c r="W47" i="30"/>
  <c r="AB47" i="30" s="1"/>
  <c r="X47" i="30"/>
  <c r="Z47" i="30" s="1"/>
  <c r="X24" i="30"/>
  <c r="Z24" i="30" s="1"/>
  <c r="W24" i="30"/>
  <c r="AB24" i="30" s="1"/>
  <c r="X33" i="30"/>
  <c r="Z33" i="30" s="1"/>
  <c r="W33" i="30"/>
  <c r="AB33" i="30" s="1"/>
  <c r="X34" i="30"/>
  <c r="Z34" i="30" s="1"/>
  <c r="W34" i="30"/>
  <c r="AB34" i="30" s="1"/>
  <c r="W39" i="30"/>
  <c r="AB39" i="30" s="1"/>
  <c r="X39" i="30"/>
  <c r="Z39" i="30" s="1"/>
  <c r="W25" i="30"/>
  <c r="AB25" i="30" s="1"/>
  <c r="W27" i="30"/>
  <c r="AB27" i="30" s="1"/>
  <c r="X27" i="30"/>
  <c r="Z27" i="30" s="1"/>
  <c r="X37" i="30"/>
  <c r="Z37" i="30" s="1"/>
  <c r="W37" i="30"/>
  <c r="AB37" i="30" s="1"/>
  <c r="X38" i="30"/>
  <c r="Z38" i="30" s="1"/>
  <c r="W38" i="30"/>
  <c r="AB38" i="30" s="1"/>
  <c r="X28" i="30"/>
  <c r="Z28" i="30" s="1"/>
  <c r="W28" i="30"/>
  <c r="AB28" i="30" s="1"/>
  <c r="W10" i="30"/>
  <c r="AB10" i="30" s="1"/>
  <c r="X20" i="30"/>
  <c r="Z20" i="30" s="1"/>
  <c r="W20" i="30"/>
  <c r="AB20" i="30" s="1"/>
  <c r="W8" i="30"/>
  <c r="AB8" i="30" s="1"/>
  <c r="X8" i="30"/>
  <c r="Z8" i="30" s="1"/>
  <c r="W44" i="30"/>
  <c r="AB44" i="30" s="1"/>
  <c r="W41" i="30"/>
  <c r="AB41" i="30" s="1"/>
  <c r="X41" i="30"/>
  <c r="Z41" i="30" s="1"/>
  <c r="X42" i="30"/>
  <c r="Z42" i="30" s="1"/>
  <c r="W42" i="30"/>
  <c r="AB42" i="30" s="1"/>
  <c r="W36" i="30"/>
  <c r="AB36" i="30" s="1"/>
  <c r="W9" i="30"/>
  <c r="AB9" i="30" s="1"/>
  <c r="X9" i="30"/>
  <c r="Z9" i="30" s="1"/>
  <c r="X45" i="30"/>
  <c r="Z45" i="30" s="1"/>
  <c r="W45" i="30"/>
  <c r="AB45" i="30" s="1"/>
  <c r="X46" i="30"/>
  <c r="Z46" i="30" s="1"/>
  <c r="W46" i="30"/>
  <c r="AB46" i="30" s="1"/>
  <c r="W13" i="30"/>
  <c r="AB13" i="30" s="1"/>
  <c r="X13" i="30"/>
  <c r="Z13" i="30" s="1"/>
  <c r="W23" i="30"/>
  <c r="AB23" i="30" s="1"/>
  <c r="X23" i="30"/>
  <c r="Z23" i="30" s="1"/>
  <c r="X18" i="30"/>
  <c r="Z18" i="30" s="1"/>
  <c r="W18" i="30"/>
  <c r="AB18" i="30" s="1"/>
  <c r="W7" i="30"/>
  <c r="X7" i="30"/>
  <c r="Z7" i="30" s="1"/>
  <c r="X11" i="30"/>
  <c r="Z11" i="30" s="1"/>
  <c r="W11" i="30"/>
  <c r="AB11" i="30" s="1"/>
  <c r="X16" i="30"/>
  <c r="Z16" i="30" s="1"/>
  <c r="W16" i="30"/>
  <c r="AB16" i="30" s="1"/>
  <c r="X35" i="30"/>
  <c r="Z35" i="30" s="1"/>
  <c r="W32" i="30"/>
  <c r="AB32" i="30" s="1"/>
  <c r="W31" i="30"/>
  <c r="AB31" i="30" s="1"/>
  <c r="X31" i="30"/>
  <c r="Z31" i="30" s="1"/>
  <c r="X26" i="30"/>
  <c r="Z26" i="30" s="1"/>
  <c r="W26" i="30"/>
  <c r="AB26" i="30" s="1"/>
  <c r="X15" i="30"/>
  <c r="Z15" i="30" s="1"/>
  <c r="W15" i="30"/>
  <c r="AB15" i="30" s="1"/>
  <c r="X22" i="30"/>
  <c r="Z22" i="30" s="1"/>
  <c r="W22" i="30"/>
  <c r="AB22" i="30" s="1"/>
  <c r="X14" i="30"/>
  <c r="Z14" i="30" s="1"/>
  <c r="W14" i="30"/>
  <c r="AB14" i="30" s="1"/>
  <c r="X37" i="29"/>
  <c r="Z37" i="29" s="1"/>
  <c r="W37" i="29"/>
  <c r="AB37" i="29" s="1"/>
  <c r="W31" i="29"/>
  <c r="AB31" i="29" s="1"/>
  <c r="X31" i="29"/>
  <c r="Z31" i="29" s="1"/>
  <c r="W9" i="29"/>
  <c r="AB9" i="29" s="1"/>
  <c r="X9" i="29"/>
  <c r="Z9" i="29" s="1"/>
  <c r="X40" i="29"/>
  <c r="Z40" i="29" s="1"/>
  <c r="W40" i="29"/>
  <c r="AB40" i="29" s="1"/>
  <c r="X42" i="29"/>
  <c r="Z42" i="29" s="1"/>
  <c r="W42" i="29"/>
  <c r="AB42" i="29" s="1"/>
  <c r="W21" i="29"/>
  <c r="AB21" i="29" s="1"/>
  <c r="W39" i="29"/>
  <c r="AB39" i="29" s="1"/>
  <c r="X39" i="29"/>
  <c r="Z39" i="29" s="1"/>
  <c r="X16" i="29"/>
  <c r="Z16" i="29" s="1"/>
  <c r="W16" i="29"/>
  <c r="AB16" i="29" s="1"/>
  <c r="X45" i="29"/>
  <c r="Z45" i="29" s="1"/>
  <c r="W45" i="29"/>
  <c r="AB45" i="29" s="1"/>
  <c r="X46" i="29"/>
  <c r="Z46" i="29" s="1"/>
  <c r="W46" i="29"/>
  <c r="AB46" i="29" s="1"/>
  <c r="W29" i="29"/>
  <c r="AB29" i="29" s="1"/>
  <c r="W43" i="29"/>
  <c r="AB43" i="29" s="1"/>
  <c r="X43" i="29"/>
  <c r="Z43" i="29" s="1"/>
  <c r="W19" i="29"/>
  <c r="AB19" i="29" s="1"/>
  <c r="X19" i="29"/>
  <c r="Z19" i="29" s="1"/>
  <c r="X14" i="29"/>
  <c r="Z14" i="29" s="1"/>
  <c r="W14" i="29"/>
  <c r="AB14" i="29" s="1"/>
  <c r="X18" i="29"/>
  <c r="Z18" i="29" s="1"/>
  <c r="W18" i="29"/>
  <c r="AB18" i="29" s="1"/>
  <c r="W10" i="29"/>
  <c r="AB10" i="29" s="1"/>
  <c r="X10" i="29"/>
  <c r="Z10" i="29" s="1"/>
  <c r="W23" i="29"/>
  <c r="AB23" i="29" s="1"/>
  <c r="X23" i="29"/>
  <c r="Z23" i="29" s="1"/>
  <c r="W41" i="29"/>
  <c r="AB41" i="29" s="1"/>
  <c r="X41" i="29"/>
  <c r="Z41" i="29" s="1"/>
  <c r="X12" i="29"/>
  <c r="Z12" i="29" s="1"/>
  <c r="W12" i="29"/>
  <c r="AB12" i="29" s="1"/>
  <c r="AC8" i="29" s="1"/>
  <c r="W13" i="29"/>
  <c r="AB13" i="29" s="1"/>
  <c r="X13" i="29"/>
  <c r="Z13" i="29" s="1"/>
  <c r="X22" i="29"/>
  <c r="Z22" i="29" s="1"/>
  <c r="W22" i="29"/>
  <c r="AB22" i="29" s="1"/>
  <c r="W28" i="29"/>
  <c r="AB28" i="29" s="1"/>
  <c r="X38" i="29"/>
  <c r="Z38" i="29" s="1"/>
  <c r="W38" i="29"/>
  <c r="AB38" i="29" s="1"/>
  <c r="X26" i="29"/>
  <c r="Z26" i="29" s="1"/>
  <c r="W26" i="29"/>
  <c r="AB26" i="29" s="1"/>
  <c r="W47" i="29"/>
  <c r="AB47" i="29" s="1"/>
  <c r="X47" i="29"/>
  <c r="Z47" i="29" s="1"/>
  <c r="X15" i="29"/>
  <c r="Z15" i="29" s="1"/>
  <c r="W15" i="29"/>
  <c r="AB15" i="29" s="1"/>
  <c r="X8" i="29"/>
  <c r="Z8" i="29" s="1"/>
  <c r="X30" i="29"/>
  <c r="Z30" i="29" s="1"/>
  <c r="W30" i="29"/>
  <c r="AB30" i="29" s="1"/>
  <c r="W35" i="29"/>
  <c r="AB35" i="29" s="1"/>
  <c r="X35" i="29"/>
  <c r="Z35" i="29" s="1"/>
  <c r="W32" i="29"/>
  <c r="AB32" i="29" s="1"/>
  <c r="W27" i="29"/>
  <c r="AB27" i="29" s="1"/>
  <c r="X27" i="29"/>
  <c r="Z27" i="29" s="1"/>
  <c r="X36" i="29"/>
  <c r="Z36" i="29" s="1"/>
  <c r="W36" i="29"/>
  <c r="AB36" i="29" s="1"/>
  <c r="X33" i="29"/>
  <c r="Z33" i="29" s="1"/>
  <c r="W33" i="29"/>
  <c r="AB33" i="29" s="1"/>
  <c r="X34" i="29"/>
  <c r="Z34" i="29" s="1"/>
  <c r="W34" i="29"/>
  <c r="AB34" i="29" s="1"/>
  <c r="AC8" i="30" l="1"/>
  <c r="S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D16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31" i="1"/>
  <c r="U32" i="1"/>
  <c r="U33" i="1"/>
  <c r="U34" i="1"/>
  <c r="U35" i="1"/>
  <c r="U39" i="1"/>
  <c r="U40" i="1"/>
  <c r="U41" i="1"/>
  <c r="U42" i="1"/>
  <c r="U43" i="1"/>
  <c r="U4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5" i="1"/>
  <c r="T26" i="1"/>
  <c r="T33" i="1"/>
  <c r="T34" i="1"/>
  <c r="T41" i="1"/>
  <c r="T4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5" i="1"/>
  <c r="R26" i="1"/>
  <c r="R27" i="1"/>
  <c r="R28" i="1"/>
  <c r="R33" i="1"/>
  <c r="R34" i="1"/>
  <c r="R35" i="1"/>
  <c r="R36" i="1"/>
  <c r="R41" i="1"/>
  <c r="R42" i="1"/>
  <c r="R43" i="1"/>
  <c r="R44" i="1"/>
  <c r="Q9" i="1"/>
  <c r="Q10" i="1"/>
  <c r="Q11" i="1"/>
  <c r="Q12" i="1"/>
  <c r="Q13" i="1"/>
  <c r="Q18" i="1"/>
  <c r="Q19" i="1"/>
  <c r="Q20" i="1"/>
  <c r="Q21" i="1"/>
  <c r="Q26" i="1"/>
  <c r="Q27" i="1"/>
  <c r="Q28" i="1"/>
  <c r="Q29" i="1"/>
  <c r="Q34" i="1"/>
  <c r="Q35" i="1"/>
  <c r="Q36" i="1"/>
  <c r="Q37" i="1"/>
  <c r="Q42" i="1"/>
  <c r="Q43" i="1"/>
  <c r="Q44" i="1"/>
  <c r="Q45" i="1"/>
  <c r="U8" i="1"/>
  <c r="R8" i="1"/>
  <c r="T8" i="1"/>
  <c r="Q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7" i="1"/>
  <c r="C8" i="1"/>
  <c r="P8" i="1" s="1"/>
  <c r="C9" i="1"/>
  <c r="C10" i="1"/>
  <c r="P10" i="1" s="1"/>
  <c r="C11" i="1"/>
  <c r="P11" i="1" s="1"/>
  <c r="C12" i="1"/>
  <c r="C13" i="1"/>
  <c r="C14" i="1"/>
  <c r="P14" i="1" s="1"/>
  <c r="C15" i="1"/>
  <c r="C16" i="1"/>
  <c r="C17" i="1"/>
  <c r="C18" i="1"/>
  <c r="P18" i="1" s="1"/>
  <c r="C19" i="1"/>
  <c r="P19" i="1" s="1"/>
  <c r="C20" i="1"/>
  <c r="P20" i="1" s="1"/>
  <c r="C21" i="1"/>
  <c r="C22" i="1"/>
  <c r="C23" i="1"/>
  <c r="C24" i="1"/>
  <c r="C25" i="1"/>
  <c r="C26" i="1"/>
  <c r="C27" i="1"/>
  <c r="C28" i="1"/>
  <c r="C29" i="1"/>
  <c r="C30" i="1"/>
  <c r="P30" i="1" s="1"/>
  <c r="C31" i="1"/>
  <c r="P31" i="1" s="1"/>
  <c r="C32" i="1"/>
  <c r="P32" i="1" s="1"/>
  <c r="C33" i="1"/>
  <c r="C34" i="1"/>
  <c r="C35" i="1"/>
  <c r="P35" i="1" s="1"/>
  <c r="C36" i="1"/>
  <c r="P36" i="1" s="1"/>
  <c r="C37" i="1"/>
  <c r="C38" i="1"/>
  <c r="C39" i="1"/>
  <c r="C40" i="1"/>
  <c r="P40" i="1" s="1"/>
  <c r="C41" i="1"/>
  <c r="C42" i="1"/>
  <c r="C43" i="1"/>
  <c r="C44" i="1"/>
  <c r="C45" i="1"/>
  <c r="C46" i="1"/>
  <c r="C47" i="1"/>
  <c r="P47" i="1" s="1"/>
  <c r="C7" i="1"/>
  <c r="P9" i="1"/>
  <c r="P15" i="1"/>
  <c r="P16" i="1"/>
  <c r="P17" i="1"/>
  <c r="P33" i="1"/>
  <c r="P41" i="1"/>
  <c r="P44" i="1"/>
  <c r="P46" i="1"/>
  <c r="P24" i="1"/>
  <c r="P25" i="1"/>
  <c r="P26" i="1"/>
  <c r="P34" i="1"/>
  <c r="P42" i="1"/>
  <c r="P7" i="1"/>
  <c r="K1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U28" i="1" s="1"/>
  <c r="O29" i="1"/>
  <c r="U29" i="1" s="1"/>
  <c r="O30" i="1"/>
  <c r="U30" i="1" s="1"/>
  <c r="O31" i="1"/>
  <c r="O32" i="1"/>
  <c r="O33" i="1"/>
  <c r="O34" i="1"/>
  <c r="O35" i="1"/>
  <c r="O36" i="1"/>
  <c r="U36" i="1" s="1"/>
  <c r="O37" i="1"/>
  <c r="U37" i="1" s="1"/>
  <c r="O38" i="1"/>
  <c r="U38" i="1" s="1"/>
  <c r="O39" i="1"/>
  <c r="O40" i="1"/>
  <c r="O41" i="1"/>
  <c r="O42" i="1"/>
  <c r="O43" i="1"/>
  <c r="O44" i="1"/>
  <c r="U44" i="1" s="1"/>
  <c r="O45" i="1"/>
  <c r="U45" i="1" s="1"/>
  <c r="O46" i="1"/>
  <c r="U46" i="1" s="1"/>
  <c r="O4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T23" i="1" s="1"/>
  <c r="N24" i="1"/>
  <c r="T24" i="1" s="1"/>
  <c r="N25" i="1"/>
  <c r="N26" i="1"/>
  <c r="N27" i="1"/>
  <c r="T27" i="1" s="1"/>
  <c r="N28" i="1"/>
  <c r="T28" i="1" s="1"/>
  <c r="N29" i="1"/>
  <c r="T29" i="1" s="1"/>
  <c r="N30" i="1"/>
  <c r="T30" i="1" s="1"/>
  <c r="N31" i="1"/>
  <c r="T31" i="1" s="1"/>
  <c r="N32" i="1"/>
  <c r="T32" i="1" s="1"/>
  <c r="N33" i="1"/>
  <c r="N34" i="1"/>
  <c r="N35" i="1"/>
  <c r="T35" i="1" s="1"/>
  <c r="N36" i="1"/>
  <c r="T36" i="1" s="1"/>
  <c r="N37" i="1"/>
  <c r="T37" i="1" s="1"/>
  <c r="N38" i="1"/>
  <c r="T38" i="1" s="1"/>
  <c r="N39" i="1"/>
  <c r="T39" i="1" s="1"/>
  <c r="N40" i="1"/>
  <c r="T40" i="1" s="1"/>
  <c r="N41" i="1"/>
  <c r="N42" i="1"/>
  <c r="N43" i="1"/>
  <c r="T43" i="1" s="1"/>
  <c r="N44" i="1"/>
  <c r="T44" i="1" s="1"/>
  <c r="N45" i="1"/>
  <c r="T45" i="1" s="1"/>
  <c r="N46" i="1"/>
  <c r="T46" i="1" s="1"/>
  <c r="N47" i="1"/>
  <c r="T47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R23" i="1" s="1"/>
  <c r="L24" i="1"/>
  <c r="R24" i="1" s="1"/>
  <c r="L25" i="1"/>
  <c r="L26" i="1"/>
  <c r="L27" i="1"/>
  <c r="L28" i="1"/>
  <c r="L29" i="1"/>
  <c r="R29" i="1" s="1"/>
  <c r="L30" i="1"/>
  <c r="R30" i="1" s="1"/>
  <c r="L31" i="1"/>
  <c r="R31" i="1" s="1"/>
  <c r="L32" i="1"/>
  <c r="R32" i="1" s="1"/>
  <c r="L33" i="1"/>
  <c r="L34" i="1"/>
  <c r="L35" i="1"/>
  <c r="L36" i="1"/>
  <c r="L37" i="1"/>
  <c r="R37" i="1" s="1"/>
  <c r="L38" i="1"/>
  <c r="R38" i="1" s="1"/>
  <c r="L39" i="1"/>
  <c r="R39" i="1" s="1"/>
  <c r="L40" i="1"/>
  <c r="R40" i="1" s="1"/>
  <c r="L41" i="1"/>
  <c r="L42" i="1"/>
  <c r="L43" i="1"/>
  <c r="L44" i="1"/>
  <c r="L45" i="1"/>
  <c r="R45" i="1" s="1"/>
  <c r="L46" i="1"/>
  <c r="R46" i="1" s="1"/>
  <c r="L47" i="1"/>
  <c r="R47" i="1" s="1"/>
  <c r="K8" i="1"/>
  <c r="K9" i="1"/>
  <c r="K10" i="1"/>
  <c r="K11" i="1"/>
  <c r="K12" i="1"/>
  <c r="K14" i="1"/>
  <c r="Q14" i="1" s="1"/>
  <c r="K15" i="1"/>
  <c r="Q15" i="1" s="1"/>
  <c r="K16" i="1"/>
  <c r="Q16" i="1" s="1"/>
  <c r="K17" i="1"/>
  <c r="Q17" i="1" s="1"/>
  <c r="K18" i="1"/>
  <c r="K19" i="1"/>
  <c r="K20" i="1"/>
  <c r="K21" i="1"/>
  <c r="K22" i="1"/>
  <c r="Q22" i="1" s="1"/>
  <c r="K23" i="1"/>
  <c r="Q23" i="1" s="1"/>
  <c r="K24" i="1"/>
  <c r="Q24" i="1" s="1"/>
  <c r="K25" i="1"/>
  <c r="Q25" i="1" s="1"/>
  <c r="K26" i="1"/>
  <c r="K27" i="1"/>
  <c r="K28" i="1"/>
  <c r="K29" i="1"/>
  <c r="K30" i="1"/>
  <c r="Q30" i="1" s="1"/>
  <c r="K31" i="1"/>
  <c r="Q31" i="1" s="1"/>
  <c r="K32" i="1"/>
  <c r="Q32" i="1" s="1"/>
  <c r="K33" i="1"/>
  <c r="Q33" i="1" s="1"/>
  <c r="K34" i="1"/>
  <c r="K35" i="1"/>
  <c r="K36" i="1"/>
  <c r="K37" i="1"/>
  <c r="K38" i="1"/>
  <c r="Q38" i="1" s="1"/>
  <c r="K39" i="1"/>
  <c r="Q39" i="1" s="1"/>
  <c r="K40" i="1"/>
  <c r="Q40" i="1" s="1"/>
  <c r="K41" i="1"/>
  <c r="Q41" i="1" s="1"/>
  <c r="K42" i="1"/>
  <c r="K43" i="1"/>
  <c r="K44" i="1"/>
  <c r="K45" i="1"/>
  <c r="K46" i="1"/>
  <c r="Q46" i="1" s="1"/>
  <c r="K47" i="1"/>
  <c r="Q47" i="1" s="1"/>
  <c r="L7" i="1"/>
  <c r="M7" i="1"/>
  <c r="N7" i="1"/>
  <c r="O7" i="1"/>
  <c r="K7" i="1"/>
  <c r="G5" i="1"/>
  <c r="H5" i="1"/>
  <c r="I5" i="1"/>
  <c r="Q7" i="1"/>
  <c r="F5" i="1"/>
  <c r="E5" i="1"/>
  <c r="P12" i="1"/>
  <c r="P13" i="1"/>
  <c r="P21" i="1"/>
  <c r="P22" i="1"/>
  <c r="P23" i="1"/>
  <c r="P27" i="1"/>
  <c r="P28" i="1"/>
  <c r="P29" i="1"/>
  <c r="P37" i="1"/>
  <c r="P38" i="1"/>
  <c r="P39" i="1"/>
  <c r="P43" i="1"/>
  <c r="P45" i="1"/>
  <c r="T7" i="1" l="1"/>
  <c r="U7" i="1" l="1"/>
  <c r="R7" i="1"/>
  <c r="W7" i="1" s="1"/>
  <c r="X7" i="1" l="1"/>
  <c r="Z7" i="1" s="1"/>
  <c r="X8" i="1"/>
  <c r="Z8" i="1" s="1"/>
  <c r="X9" i="1"/>
  <c r="Z9" i="1" s="1"/>
  <c r="X10" i="1"/>
  <c r="Z10" i="1" s="1"/>
  <c r="X11" i="1"/>
  <c r="Z11" i="1" s="1"/>
  <c r="X12" i="1"/>
  <c r="Z12" i="1" s="1"/>
  <c r="X13" i="1"/>
  <c r="Z13" i="1" s="1"/>
  <c r="X14" i="1"/>
  <c r="Z14" i="1" s="1"/>
  <c r="X15" i="1"/>
  <c r="Z15" i="1" s="1"/>
  <c r="X16" i="1"/>
  <c r="Z16" i="1" s="1"/>
  <c r="X17" i="1"/>
  <c r="Z17" i="1" s="1"/>
  <c r="X18" i="1"/>
  <c r="Z18" i="1" s="1"/>
  <c r="X19" i="1"/>
  <c r="Z19" i="1" s="1"/>
  <c r="X20" i="1"/>
  <c r="Z20" i="1" s="1"/>
  <c r="X21" i="1"/>
  <c r="Z21" i="1" s="1"/>
  <c r="X22" i="1"/>
  <c r="Z22" i="1" s="1"/>
  <c r="X23" i="1"/>
  <c r="Z23" i="1" s="1"/>
  <c r="X24" i="1"/>
  <c r="Z24" i="1" s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X31" i="1"/>
  <c r="Z31" i="1" s="1"/>
  <c r="X32" i="1"/>
  <c r="Z32" i="1" s="1"/>
  <c r="X33" i="1"/>
  <c r="Z33" i="1" s="1"/>
  <c r="X34" i="1"/>
  <c r="Z34" i="1" s="1"/>
  <c r="X35" i="1"/>
  <c r="Z35" i="1" s="1"/>
  <c r="X36" i="1"/>
  <c r="Z36" i="1" s="1"/>
  <c r="X37" i="1"/>
  <c r="Z37" i="1" s="1"/>
  <c r="X38" i="1"/>
  <c r="Z38" i="1" s="1"/>
  <c r="X39" i="1"/>
  <c r="Z39" i="1" s="1"/>
  <c r="X40" i="1"/>
  <c r="Z40" i="1" s="1"/>
  <c r="X41" i="1"/>
  <c r="Z41" i="1" s="1"/>
  <c r="X42" i="1"/>
  <c r="Z42" i="1" s="1"/>
  <c r="X43" i="1"/>
  <c r="Z43" i="1" s="1"/>
  <c r="X44" i="1"/>
  <c r="Z44" i="1" s="1"/>
  <c r="X45" i="1"/>
  <c r="Z45" i="1" s="1"/>
  <c r="X46" i="1"/>
  <c r="Z46" i="1" s="1"/>
  <c r="X47" i="1"/>
  <c r="Z47" i="1" s="1"/>
  <c r="W8" i="1"/>
  <c r="AB8" i="1" s="1"/>
  <c r="W9" i="1"/>
  <c r="AB9" i="1" s="1"/>
  <c r="W10" i="1"/>
  <c r="AB10" i="1" s="1"/>
  <c r="W11" i="1"/>
  <c r="AB11" i="1" s="1"/>
  <c r="W12" i="1"/>
  <c r="AB12" i="1" s="1"/>
  <c r="W13" i="1"/>
  <c r="AB13" i="1" s="1"/>
  <c r="W14" i="1"/>
  <c r="AB14" i="1" s="1"/>
  <c r="W15" i="1"/>
  <c r="AB15" i="1" s="1"/>
  <c r="W16" i="1"/>
  <c r="AB16" i="1" s="1"/>
  <c r="W17" i="1"/>
  <c r="AB17" i="1" s="1"/>
  <c r="W18" i="1"/>
  <c r="AB18" i="1" s="1"/>
  <c r="W19" i="1"/>
  <c r="AB19" i="1" s="1"/>
  <c r="W20" i="1"/>
  <c r="AB20" i="1" s="1"/>
  <c r="W21" i="1"/>
  <c r="AB21" i="1" s="1"/>
  <c r="W22" i="1"/>
  <c r="AB22" i="1" s="1"/>
  <c r="W23" i="1"/>
  <c r="AB23" i="1" s="1"/>
  <c r="W24" i="1"/>
  <c r="AB24" i="1" s="1"/>
  <c r="W25" i="1"/>
  <c r="AB25" i="1" s="1"/>
  <c r="W26" i="1"/>
  <c r="AB26" i="1" s="1"/>
  <c r="W27" i="1"/>
  <c r="AB27" i="1" s="1"/>
  <c r="W28" i="1"/>
  <c r="AB28" i="1" s="1"/>
  <c r="W29" i="1"/>
  <c r="AB29" i="1" s="1"/>
  <c r="W30" i="1"/>
  <c r="AB30" i="1" s="1"/>
  <c r="W31" i="1"/>
  <c r="AB31" i="1" s="1"/>
  <c r="W32" i="1"/>
  <c r="AB32" i="1" s="1"/>
  <c r="W33" i="1"/>
  <c r="AB33" i="1" s="1"/>
  <c r="W34" i="1"/>
  <c r="AB34" i="1" s="1"/>
  <c r="W35" i="1"/>
  <c r="AB35" i="1" s="1"/>
  <c r="W36" i="1"/>
  <c r="AB36" i="1" s="1"/>
  <c r="W37" i="1"/>
  <c r="AB37" i="1" s="1"/>
  <c r="W38" i="1"/>
  <c r="AB38" i="1" s="1"/>
  <c r="W39" i="1"/>
  <c r="AB39" i="1" s="1"/>
  <c r="W40" i="1"/>
  <c r="AB40" i="1" s="1"/>
  <c r="W41" i="1"/>
  <c r="AB41" i="1" s="1"/>
  <c r="W42" i="1"/>
  <c r="AB42" i="1" s="1"/>
  <c r="W43" i="1"/>
  <c r="AB43" i="1" s="1"/>
  <c r="W44" i="1"/>
  <c r="AB44" i="1" s="1"/>
  <c r="W45" i="1"/>
  <c r="AB45" i="1" s="1"/>
  <c r="W46" i="1"/>
  <c r="AB46" i="1" s="1"/>
  <c r="W47" i="1"/>
  <c r="AB47" i="1" s="1"/>
  <c r="AC8" i="1" l="1"/>
</calcChain>
</file>

<file path=xl/sharedStrings.xml><?xml version="1.0" encoding="utf-8"?>
<sst xmlns="http://schemas.openxmlformats.org/spreadsheetml/2006/main" count="125" uniqueCount="39">
  <si>
    <t xml:space="preserve"> </t>
  </si>
  <si>
    <t>Mean1</t>
  </si>
  <si>
    <t>Mean2</t>
  </si>
  <si>
    <t>Mean3</t>
  </si>
  <si>
    <t>Mean4</t>
  </si>
  <si>
    <t>Mean5</t>
  </si>
  <si>
    <t>SD</t>
  </si>
  <si>
    <t>SEM</t>
  </si>
  <si>
    <t>sec</t>
  </si>
  <si>
    <t>pre-FRAP</t>
  </si>
  <si>
    <t>post-FRAP</t>
  </si>
  <si>
    <t>BG</t>
  </si>
  <si>
    <t>post bleach %</t>
  </si>
  <si>
    <t>Image Nr.</t>
  </si>
  <si>
    <t>sec. Corr.</t>
  </si>
  <si>
    <t>Mean-BG1</t>
  </si>
  <si>
    <t>Mean-BG2</t>
  </si>
  <si>
    <t>Mean-BG3</t>
  </si>
  <si>
    <t>Mean-BG4</t>
  </si>
  <si>
    <t>Mean-BG5</t>
  </si>
  <si>
    <t>sec.</t>
  </si>
  <si>
    <t>Insert values into green cells, the rest is calculated</t>
  </si>
  <si>
    <t>Time [s]</t>
  </si>
  <si>
    <t>corrected for total bleach from 0 sec on</t>
  </si>
  <si>
    <t>n</t>
  </si>
  <si>
    <t>single exponential fit</t>
  </si>
  <si>
    <t>sum of diff-squared</t>
  </si>
  <si>
    <t>Y=Y0 + (Plateau-Y0)*(1-exp(-K*x))</t>
  </si>
  <si>
    <t>Y0</t>
  </si>
  <si>
    <t>K</t>
  </si>
  <si>
    <t>PLATEAU</t>
  </si>
  <si>
    <t>Halftime</t>
  </si>
  <si>
    <t>single exp. fit</t>
  </si>
  <si>
    <r>
      <t>diff.</t>
    </r>
    <r>
      <rPr>
        <vertAlign val="superscript"/>
        <sz val="11"/>
        <color theme="1"/>
        <rFont val="Calibri"/>
        <family val="2"/>
        <scheme val="minor"/>
      </rPr>
      <t>2</t>
    </r>
  </si>
  <si>
    <t>sample 3</t>
  </si>
  <si>
    <t>sample 2</t>
  </si>
  <si>
    <t>sample 1</t>
  </si>
  <si>
    <t>for curve fitting: Click on "Solver" in the analysis of the "Data" tab</t>
  </si>
  <si>
    <t xml:space="preserve">(Sum of diff. squared has to be minimized using the values Y0, K, and plateau - see screen shot)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</si>
</sst>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3" borderId="0" xfId="0" applyFill="1"/>
    <xf numFmtId="0" fontId="0" fillId="0" borderId="0" xfId="0" applyFill="1"/>
    <xf numFmtId="4" fontId="0" fillId="0" borderId="0" xfId="0" applyNumberFormat="1" applyFill="1"/>
    <xf numFmtId="0" fontId="0" fillId="3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4" borderId="7" xfId="0" applyFill="1" applyBorder="1"/>
    <xf numFmtId="0" fontId="4" fillId="0" borderId="0" xfId="0" applyFont="1" applyBorder="1"/>
    <xf numFmtId="0" fontId="4" fillId="0" borderId="7" xfId="0" applyFont="1" applyBorder="1"/>
    <xf numFmtId="0" fontId="0" fillId="4" borderId="0" xfId="0" applyFill="1" applyBorder="1"/>
    <xf numFmtId="0" fontId="5" fillId="2" borderId="7" xfId="1" applyFont="1" applyBorder="1"/>
    <xf numFmtId="166" fontId="5" fillId="2" borderId="0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7" xfId="0" applyFont="1" applyBorder="1"/>
    <xf numFmtId="0" fontId="2" fillId="4" borderId="0" xfId="0" applyFont="1" applyFill="1" applyBorder="1"/>
    <xf numFmtId="0" fontId="7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sample1!$Q$6</c:f>
              <c:strCache>
                <c:ptCount val="1"/>
                <c:pt idx="0">
                  <c:v>Mean1</c:v>
                </c:pt>
              </c:strCache>
            </c:strRef>
          </c:tx>
          <c:xVal>
            <c:numRef>
              <c:f>sample1!$P$7:$P$47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sample1!$Q$8:$Q$47</c:f>
              <c:numCache>
                <c:formatCode>General</c:formatCode>
                <c:ptCount val="40"/>
                <c:pt idx="0">
                  <c:v>55.089533047879229</c:v>
                </c:pt>
                <c:pt idx="1">
                  <c:v>67.883033058838464</c:v>
                </c:pt>
                <c:pt idx="2">
                  <c:v>74.518395487096456</c:v>
                </c:pt>
                <c:pt idx="3">
                  <c:v>79.539822229181823</c:v>
                </c:pt>
                <c:pt idx="4">
                  <c:v>82.981652342247173</c:v>
                </c:pt>
                <c:pt idx="5">
                  <c:v>85.451422991300205</c:v>
                </c:pt>
                <c:pt idx="6">
                  <c:v>87.410510226288807</c:v>
                </c:pt>
                <c:pt idx="7">
                  <c:v>88.437159986287327</c:v>
                </c:pt>
                <c:pt idx="8">
                  <c:v>89.724434385187678</c:v>
                </c:pt>
                <c:pt idx="9">
                  <c:v>91.323401764396365</c:v>
                </c:pt>
                <c:pt idx="10">
                  <c:v>91.452833595202364</c:v>
                </c:pt>
                <c:pt idx="11">
                  <c:v>92.450427229917892</c:v>
                </c:pt>
                <c:pt idx="12">
                  <c:v>93.601225888852767</c:v>
                </c:pt>
                <c:pt idx="13">
                  <c:v>93.282488999384938</c:v>
                </c:pt>
                <c:pt idx="14">
                  <c:v>94.461463294957866</c:v>
                </c:pt>
                <c:pt idx="15">
                  <c:v>94.402470555746987</c:v>
                </c:pt>
                <c:pt idx="16">
                  <c:v>93.962226233277633</c:v>
                </c:pt>
                <c:pt idx="17">
                  <c:v>94.28976800919483</c:v>
                </c:pt>
                <c:pt idx="18">
                  <c:v>94.579448773379653</c:v>
                </c:pt>
                <c:pt idx="19">
                  <c:v>94.976549152247003</c:v>
                </c:pt>
                <c:pt idx="20">
                  <c:v>96.159045402399641</c:v>
                </c:pt>
                <c:pt idx="21">
                  <c:v>96.775387453856737</c:v>
                </c:pt>
                <c:pt idx="22">
                  <c:v>96.613377543188037</c:v>
                </c:pt>
                <c:pt idx="23">
                  <c:v>95.396542235882762</c:v>
                </c:pt>
                <c:pt idx="24">
                  <c:v>96.126467322536925</c:v>
                </c:pt>
                <c:pt idx="25">
                  <c:v>96.343948017836794</c:v>
                </c:pt>
                <c:pt idx="26">
                  <c:v>95.781315773720962</c:v>
                </c:pt>
                <c:pt idx="27">
                  <c:v>97.231480571934995</c:v>
                </c:pt>
                <c:pt idx="28">
                  <c:v>96.247974755538465</c:v>
                </c:pt>
                <c:pt idx="29">
                  <c:v>95.587608271834441</c:v>
                </c:pt>
                <c:pt idx="30">
                  <c:v>96.144077095435705</c:v>
                </c:pt>
                <c:pt idx="31">
                  <c:v>96.785072828951073</c:v>
                </c:pt>
                <c:pt idx="32">
                  <c:v>96.932994921300789</c:v>
                </c:pt>
                <c:pt idx="33">
                  <c:v>97.135507309636679</c:v>
                </c:pt>
                <c:pt idx="34">
                  <c:v>96.458411541678814</c:v>
                </c:pt>
                <c:pt idx="35">
                  <c:v>96.807085045074544</c:v>
                </c:pt>
                <c:pt idx="36">
                  <c:v>95.967979366447963</c:v>
                </c:pt>
                <c:pt idx="37">
                  <c:v>96.608094611318393</c:v>
                </c:pt>
                <c:pt idx="38">
                  <c:v>97.03425111546872</c:v>
                </c:pt>
                <c:pt idx="39">
                  <c:v>96.887209511763984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sample1!$R$6</c:f>
              <c:strCache>
                <c:ptCount val="1"/>
                <c:pt idx="0">
                  <c:v>Mean2</c:v>
                </c:pt>
              </c:strCache>
            </c:strRef>
          </c:tx>
          <c:marker>
            <c:symbol val="square"/>
            <c:size val="5"/>
          </c:marker>
          <c:xVal>
            <c:numRef>
              <c:f>sample1!$P$7:$P$47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sample1!$R$8:$R$47</c:f>
              <c:numCache>
                <c:formatCode>General</c:formatCode>
                <c:ptCount val="40"/>
                <c:pt idx="0">
                  <c:v>54.701948356334228</c:v>
                </c:pt>
                <c:pt idx="1">
                  <c:v>65.573602595111439</c:v>
                </c:pt>
                <c:pt idx="2">
                  <c:v>73.676746358611695</c:v>
                </c:pt>
                <c:pt idx="3">
                  <c:v>78.484407997747809</c:v>
                </c:pt>
                <c:pt idx="4">
                  <c:v>82.247672926555296</c:v>
                </c:pt>
                <c:pt idx="5">
                  <c:v>83.990879867195204</c:v>
                </c:pt>
                <c:pt idx="6">
                  <c:v>86.03384966619268</c:v>
                </c:pt>
                <c:pt idx="7">
                  <c:v>87.315001755096702</c:v>
                </c:pt>
                <c:pt idx="8">
                  <c:v>88.760355154948186</c:v>
                </c:pt>
                <c:pt idx="9">
                  <c:v>90.721224298471938</c:v>
                </c:pt>
                <c:pt idx="10">
                  <c:v>90.65439818355145</c:v>
                </c:pt>
                <c:pt idx="11">
                  <c:v>91.274926393527323</c:v>
                </c:pt>
                <c:pt idx="12">
                  <c:v>91.370392271985139</c:v>
                </c:pt>
                <c:pt idx="13">
                  <c:v>91.528865630225141</c:v>
                </c:pt>
                <c:pt idx="14">
                  <c:v>92.021469563067512</c:v>
                </c:pt>
                <c:pt idx="15">
                  <c:v>92.777559320453491</c:v>
                </c:pt>
                <c:pt idx="16">
                  <c:v>93.369447766892023</c:v>
                </c:pt>
                <c:pt idx="17">
                  <c:v>93.126964435609139</c:v>
                </c:pt>
                <c:pt idx="18">
                  <c:v>93.281619158710811</c:v>
                </c:pt>
                <c:pt idx="19">
                  <c:v>94.15799592295366</c:v>
                </c:pt>
                <c:pt idx="20">
                  <c:v>93.619568368451525</c:v>
                </c:pt>
                <c:pt idx="21">
                  <c:v>94.163723875661134</c:v>
                </c:pt>
                <c:pt idx="22">
                  <c:v>94.417663112358952</c:v>
                </c:pt>
                <c:pt idx="23">
                  <c:v>95.538432525453828</c:v>
                </c:pt>
                <c:pt idx="24">
                  <c:v>94.482579909710267</c:v>
                </c:pt>
                <c:pt idx="25">
                  <c:v>94.261099071688108</c:v>
                </c:pt>
                <c:pt idx="26">
                  <c:v>95.60716795794346</c:v>
                </c:pt>
                <c:pt idx="27">
                  <c:v>94.812891849174349</c:v>
                </c:pt>
                <c:pt idx="28">
                  <c:v>94.826257072158441</c:v>
                </c:pt>
                <c:pt idx="29">
                  <c:v>95.412417565889498</c:v>
                </c:pt>
                <c:pt idx="30">
                  <c:v>96.126502336754029</c:v>
                </c:pt>
                <c:pt idx="31">
                  <c:v>95.372321896937223</c:v>
                </c:pt>
                <c:pt idx="32">
                  <c:v>94.740337781546401</c:v>
                </c:pt>
                <c:pt idx="33">
                  <c:v>95.561344336283696</c:v>
                </c:pt>
                <c:pt idx="34">
                  <c:v>94.940816126307837</c:v>
                </c:pt>
                <c:pt idx="35">
                  <c:v>96.473998134340519</c:v>
                </c:pt>
                <c:pt idx="36">
                  <c:v>96.134139607030676</c:v>
                </c:pt>
                <c:pt idx="37">
                  <c:v>94.347018362300162</c:v>
                </c:pt>
                <c:pt idx="38">
                  <c:v>95.416236201027814</c:v>
                </c:pt>
                <c:pt idx="39">
                  <c:v>95.887837640609476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sample1!$S$6</c:f>
              <c:strCache>
                <c:ptCount val="1"/>
                <c:pt idx="0">
                  <c:v>Mean3</c:v>
                </c:pt>
              </c:strCache>
            </c:strRef>
          </c:tx>
          <c:marker>
            <c:symbol val="triangle"/>
            <c:size val="5"/>
          </c:marker>
          <c:xVal>
            <c:numRef>
              <c:f>sample1!$P$7:$P$47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sample1!$S$8:$S$47</c:f>
              <c:numCache>
                <c:formatCode>General</c:formatCode>
                <c:ptCount val="40"/>
                <c:pt idx="0">
                  <c:v>56.847581590895857</c:v>
                </c:pt>
                <c:pt idx="1">
                  <c:v>67.631309142842795</c:v>
                </c:pt>
                <c:pt idx="2">
                  <c:v>73.526674250570807</c:v>
                </c:pt>
                <c:pt idx="3">
                  <c:v>75.843758049130585</c:v>
                </c:pt>
                <c:pt idx="4">
                  <c:v>78.644789729668034</c:v>
                </c:pt>
                <c:pt idx="5">
                  <c:v>79.696602382249139</c:v>
                </c:pt>
                <c:pt idx="6">
                  <c:v>81.725272796599981</c:v>
                </c:pt>
                <c:pt idx="7">
                  <c:v>82.037313265955959</c:v>
                </c:pt>
                <c:pt idx="8">
                  <c:v>82.520446420859599</c:v>
                </c:pt>
                <c:pt idx="9">
                  <c:v>83.457382556001576</c:v>
                </c:pt>
                <c:pt idx="10">
                  <c:v>83.319693680489394</c:v>
                </c:pt>
                <c:pt idx="11">
                  <c:v>84.424463592882873</c:v>
                </c:pt>
                <c:pt idx="12">
                  <c:v>84.769907872274345</c:v>
                </c:pt>
                <c:pt idx="13">
                  <c:v>85.358955546802719</c:v>
                </c:pt>
                <c:pt idx="14">
                  <c:v>85.208231038105978</c:v>
                </c:pt>
                <c:pt idx="15">
                  <c:v>86.291003319500462</c:v>
                </c:pt>
                <c:pt idx="16">
                  <c:v>86.336628035646498</c:v>
                </c:pt>
                <c:pt idx="17">
                  <c:v>86.225825153577546</c:v>
                </c:pt>
                <c:pt idx="18">
                  <c:v>87.05847622324282</c:v>
                </c:pt>
                <c:pt idx="19">
                  <c:v>86.822205371772256</c:v>
                </c:pt>
                <c:pt idx="20">
                  <c:v>86.796134105403084</c:v>
                </c:pt>
                <c:pt idx="21">
                  <c:v>86.347219487608982</c:v>
                </c:pt>
                <c:pt idx="22">
                  <c:v>87.174167467756007</c:v>
                </c:pt>
                <c:pt idx="23">
                  <c:v>87.270305262492329</c:v>
                </c:pt>
                <c:pt idx="24">
                  <c:v>87.930234192461867</c:v>
                </c:pt>
                <c:pt idx="25">
                  <c:v>88.90546250008353</c:v>
                </c:pt>
                <c:pt idx="26">
                  <c:v>88.70341018572249</c:v>
                </c:pt>
                <c:pt idx="27">
                  <c:v>88.568165491432453</c:v>
                </c:pt>
                <c:pt idx="28">
                  <c:v>88.298490829926365</c:v>
                </c:pt>
                <c:pt idx="29">
                  <c:v>88.427217707624138</c:v>
                </c:pt>
                <c:pt idx="30">
                  <c:v>88.328635731665727</c:v>
                </c:pt>
                <c:pt idx="31">
                  <c:v>88.428032434698167</c:v>
                </c:pt>
                <c:pt idx="32">
                  <c:v>88.71644581890709</c:v>
                </c:pt>
                <c:pt idx="33">
                  <c:v>90.790740949403983</c:v>
                </c:pt>
                <c:pt idx="34">
                  <c:v>89.847286997669727</c:v>
                </c:pt>
                <c:pt idx="35">
                  <c:v>90.125108929916166</c:v>
                </c:pt>
                <c:pt idx="36">
                  <c:v>90.115332205027741</c:v>
                </c:pt>
                <c:pt idx="37">
                  <c:v>89.994752598070335</c:v>
                </c:pt>
                <c:pt idx="38">
                  <c:v>90.489291932010474</c:v>
                </c:pt>
                <c:pt idx="39">
                  <c:v>90.248132718095661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sample1!$T$6</c:f>
              <c:strCache>
                <c:ptCount val="1"/>
                <c:pt idx="0">
                  <c:v>Mean4</c:v>
                </c:pt>
              </c:strCache>
            </c:strRef>
          </c:tx>
          <c:marker>
            <c:symbol val="circle"/>
            <c:size val="5"/>
          </c:marker>
          <c:xVal>
            <c:numRef>
              <c:f>sample1!$P$7:$P$47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sample1!$T$8:$T$47</c:f>
              <c:numCache>
                <c:formatCode>General</c:formatCode>
                <c:ptCount val="40"/>
                <c:pt idx="0">
                  <c:v>59.636104933907191</c:v>
                </c:pt>
                <c:pt idx="1">
                  <c:v>71.632871813079277</c:v>
                </c:pt>
                <c:pt idx="2">
                  <c:v>78.695938180656142</c:v>
                </c:pt>
                <c:pt idx="3">
                  <c:v>81.508308179122466</c:v>
                </c:pt>
                <c:pt idx="4">
                  <c:v>83.02096147115472</c:v>
                </c:pt>
                <c:pt idx="5">
                  <c:v>86.313443205073526</c:v>
                </c:pt>
                <c:pt idx="6">
                  <c:v>88.195722268332773</c:v>
                </c:pt>
                <c:pt idx="7">
                  <c:v>88.386561661085835</c:v>
                </c:pt>
                <c:pt idx="8">
                  <c:v>90.120186881569012</c:v>
                </c:pt>
                <c:pt idx="9">
                  <c:v>91.439991945135006</c:v>
                </c:pt>
                <c:pt idx="10">
                  <c:v>92.219420201852827</c:v>
                </c:pt>
                <c:pt idx="11">
                  <c:v>93.091254901377368</c:v>
                </c:pt>
                <c:pt idx="12">
                  <c:v>92.607125494498518</c:v>
                </c:pt>
                <c:pt idx="13">
                  <c:v>93.284103129843615</c:v>
                </c:pt>
                <c:pt idx="14">
                  <c:v>94.883136357543066</c:v>
                </c:pt>
                <c:pt idx="15">
                  <c:v>95.497840085779274</c:v>
                </c:pt>
                <c:pt idx="16">
                  <c:v>95.15232034311056</c:v>
                </c:pt>
                <c:pt idx="17">
                  <c:v>95.851395171300751</c:v>
                </c:pt>
                <c:pt idx="18">
                  <c:v>95.230664935924963</c:v>
                </c:pt>
                <c:pt idx="19">
                  <c:v>95.947819285533896</c:v>
                </c:pt>
                <c:pt idx="20">
                  <c:v>95.821262635602892</c:v>
                </c:pt>
                <c:pt idx="21">
                  <c:v>96.598682056607515</c:v>
                </c:pt>
                <c:pt idx="22">
                  <c:v>95.624396735710263</c:v>
                </c:pt>
                <c:pt idx="23">
                  <c:v>96.421904513846769</c:v>
                </c:pt>
                <c:pt idx="24">
                  <c:v>97.197315099138223</c:v>
                </c:pt>
                <c:pt idx="25">
                  <c:v>97.004466870671948</c:v>
                </c:pt>
                <c:pt idx="26">
                  <c:v>96.697115006553844</c:v>
                </c:pt>
                <c:pt idx="27">
                  <c:v>96.881927892167354</c:v>
                </c:pt>
                <c:pt idx="28">
                  <c:v>95.708767835664261</c:v>
                </c:pt>
                <c:pt idx="29">
                  <c:v>95.429539671530804</c:v>
                </c:pt>
                <c:pt idx="30">
                  <c:v>96.556496506630523</c:v>
                </c:pt>
                <c:pt idx="31">
                  <c:v>96.188879571116715</c:v>
                </c:pt>
                <c:pt idx="32">
                  <c:v>96.470116570963356</c:v>
                </c:pt>
                <c:pt idx="33">
                  <c:v>96.331506906753233</c:v>
                </c:pt>
                <c:pt idx="34">
                  <c:v>96.725238706538491</c:v>
                </c:pt>
                <c:pt idx="35">
                  <c:v>96.757380077949563</c:v>
                </c:pt>
                <c:pt idx="36">
                  <c:v>96.640867606584536</c:v>
                </c:pt>
                <c:pt idx="37">
                  <c:v>97.2395006491152</c:v>
                </c:pt>
                <c:pt idx="38">
                  <c:v>97.247535991967979</c:v>
                </c:pt>
                <c:pt idx="39">
                  <c:v>97.464490248992504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sample1!$U$6</c:f>
              <c:strCache>
                <c:ptCount val="1"/>
                <c:pt idx="0">
                  <c:v>Mean5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1"/>
              </a:solidFill>
            </c:spPr>
          </c:marker>
          <c:xVal>
            <c:numRef>
              <c:f>sample1!$P$7:$P$47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sample1!$U$8:$U$47</c:f>
              <c:numCache>
                <c:formatCode>General</c:formatCode>
                <c:ptCount val="40"/>
                <c:pt idx="0">
                  <c:v>55.535648277234117</c:v>
                </c:pt>
                <c:pt idx="1">
                  <c:v>69.046445149604139</c:v>
                </c:pt>
                <c:pt idx="2">
                  <c:v>75.847399718177982</c:v>
                </c:pt>
                <c:pt idx="3">
                  <c:v>81.182179911019844</c:v>
                </c:pt>
                <c:pt idx="4">
                  <c:v>84.277902378636767</c:v>
                </c:pt>
                <c:pt idx="5">
                  <c:v>86.817525850886767</c:v>
                </c:pt>
                <c:pt idx="6">
                  <c:v>88.36748161951769</c:v>
                </c:pt>
                <c:pt idx="7">
                  <c:v>88.900540731837381</c:v>
                </c:pt>
                <c:pt idx="8">
                  <c:v>90.434787489299751</c:v>
                </c:pt>
                <c:pt idx="9">
                  <c:v>91.698839254662971</c:v>
                </c:pt>
                <c:pt idx="10">
                  <c:v>91.305066708037799</c:v>
                </c:pt>
                <c:pt idx="11">
                  <c:v>91.629719605521302</c:v>
                </c:pt>
                <c:pt idx="12">
                  <c:v>92.719924980619155</c:v>
                </c:pt>
                <c:pt idx="13">
                  <c:v>94.584060972621202</c:v>
                </c:pt>
                <c:pt idx="14">
                  <c:v>94.29396789970852</c:v>
                </c:pt>
                <c:pt idx="15">
                  <c:v>94.622809866836974</c:v>
                </c:pt>
                <c:pt idx="16">
                  <c:v>95.471096469939042</c:v>
                </c:pt>
                <c:pt idx="17">
                  <c:v>96.357084699845643</c:v>
                </c:pt>
                <c:pt idx="18">
                  <c:v>95.151679909511714</c:v>
                </c:pt>
                <c:pt idx="19">
                  <c:v>95.76118954285171</c:v>
                </c:pt>
                <c:pt idx="20">
                  <c:v>96.075369766222863</c:v>
                </c:pt>
                <c:pt idx="21">
                  <c:v>95.497278155219973</c:v>
                </c:pt>
                <c:pt idx="22">
                  <c:v>95.722440648635938</c:v>
                </c:pt>
                <c:pt idx="23">
                  <c:v>95.97378482733285</c:v>
                </c:pt>
                <c:pt idx="24">
                  <c:v>96.164387496178023</c:v>
                </c:pt>
                <c:pt idx="25">
                  <c:v>96.876529335819242</c:v>
                </c:pt>
                <c:pt idx="26">
                  <c:v>96.656603179459438</c:v>
                </c:pt>
                <c:pt idx="27">
                  <c:v>96.268066969890498</c:v>
                </c:pt>
                <c:pt idx="28">
                  <c:v>96.272256039535421</c:v>
                </c:pt>
                <c:pt idx="29">
                  <c:v>96.00834465190367</c:v>
                </c:pt>
                <c:pt idx="30">
                  <c:v>95.327620834599543</c:v>
                </c:pt>
                <c:pt idx="31">
                  <c:v>95.342282578356873</c:v>
                </c:pt>
                <c:pt idx="32">
                  <c:v>95.209279617129752</c:v>
                </c:pt>
                <c:pt idx="33">
                  <c:v>95.148538107278</c:v>
                </c:pt>
                <c:pt idx="34">
                  <c:v>96.286917783292751</c:v>
                </c:pt>
                <c:pt idx="35">
                  <c:v>97.2106076400039</c:v>
                </c:pt>
                <c:pt idx="36">
                  <c:v>95.496230887808736</c:v>
                </c:pt>
                <c:pt idx="37">
                  <c:v>95.96121761839801</c:v>
                </c:pt>
                <c:pt idx="38">
                  <c:v>95.675313615130278</c:v>
                </c:pt>
                <c:pt idx="39">
                  <c:v>95.72872425310338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39584"/>
        <c:axId val="139550720"/>
      </c:scatterChart>
      <c:valAx>
        <c:axId val="139539584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139550720"/>
        <c:crosses val="autoZero"/>
        <c:crossBetween val="midCat"/>
      </c:valAx>
      <c:valAx>
        <c:axId val="139550720"/>
        <c:scaling>
          <c:orientation val="minMax"/>
          <c:max val="1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39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sample1!$W$6</c:f>
              <c:strCache>
                <c:ptCount val="1"/>
                <c:pt idx="0">
                  <c:v>sample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sample1!$Z$7:$Z$47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plus>
            <c:minus>
              <c:numRef>
                <c:f>sample1!$Z$7:$Z$47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minus>
          </c:errBars>
          <c:xVal>
            <c:numRef>
              <c:f>sample1!$V$8:$V$47</c:f>
              <c:numCache>
                <c:formatCode>#,##0.00</c:formatCode>
                <c:ptCount val="40"/>
                <c:pt idx="0">
                  <c:v>0</c:v>
                </c:pt>
                <c:pt idx="1">
                  <c:v>0.98099999999999987</c:v>
                </c:pt>
                <c:pt idx="2">
                  <c:v>1.9619999999999997</c:v>
                </c:pt>
                <c:pt idx="3">
                  <c:v>2.9429999999999996</c:v>
                </c:pt>
                <c:pt idx="4">
                  <c:v>3.9239999999999995</c:v>
                </c:pt>
                <c:pt idx="5">
                  <c:v>4.9049999999999994</c:v>
                </c:pt>
                <c:pt idx="6">
                  <c:v>5.8859999999999992</c:v>
                </c:pt>
                <c:pt idx="7">
                  <c:v>6.8669999999999991</c:v>
                </c:pt>
                <c:pt idx="8">
                  <c:v>7.8480000000000008</c:v>
                </c:pt>
                <c:pt idx="9">
                  <c:v>8.8650000000000002</c:v>
                </c:pt>
                <c:pt idx="10">
                  <c:v>9.8460000000000001</c:v>
                </c:pt>
                <c:pt idx="11">
                  <c:v>10.827</c:v>
                </c:pt>
                <c:pt idx="12">
                  <c:v>11.808000000000002</c:v>
                </c:pt>
                <c:pt idx="13">
                  <c:v>12.789</c:v>
                </c:pt>
                <c:pt idx="14">
                  <c:v>13.770000000000001</c:v>
                </c:pt>
                <c:pt idx="15">
                  <c:v>14.750999999999999</c:v>
                </c:pt>
                <c:pt idx="16">
                  <c:v>15.732000000000001</c:v>
                </c:pt>
                <c:pt idx="17">
                  <c:v>16.713000000000001</c:v>
                </c:pt>
                <c:pt idx="18">
                  <c:v>17.694000000000003</c:v>
                </c:pt>
                <c:pt idx="19">
                  <c:v>18.656999999999996</c:v>
                </c:pt>
                <c:pt idx="20">
                  <c:v>19.637999999999998</c:v>
                </c:pt>
                <c:pt idx="21">
                  <c:v>20.619</c:v>
                </c:pt>
                <c:pt idx="22">
                  <c:v>21.6</c:v>
                </c:pt>
                <c:pt idx="23">
                  <c:v>22.581000000000003</c:v>
                </c:pt>
                <c:pt idx="24">
                  <c:v>23.561999999999998</c:v>
                </c:pt>
                <c:pt idx="25">
                  <c:v>24.542999999999999</c:v>
                </c:pt>
                <c:pt idx="26">
                  <c:v>25.524000000000001</c:v>
                </c:pt>
                <c:pt idx="27">
                  <c:v>26.505000000000003</c:v>
                </c:pt>
                <c:pt idx="28">
                  <c:v>27.486000000000004</c:v>
                </c:pt>
                <c:pt idx="29">
                  <c:v>28.484000000000002</c:v>
                </c:pt>
                <c:pt idx="30">
                  <c:v>29.465000000000003</c:v>
                </c:pt>
                <c:pt idx="31">
                  <c:v>30.446000000000005</c:v>
                </c:pt>
                <c:pt idx="32">
                  <c:v>31.427</c:v>
                </c:pt>
                <c:pt idx="33">
                  <c:v>32.408000000000001</c:v>
                </c:pt>
                <c:pt idx="34">
                  <c:v>33.389000000000003</c:v>
                </c:pt>
                <c:pt idx="35">
                  <c:v>34.370000000000005</c:v>
                </c:pt>
                <c:pt idx="36">
                  <c:v>35.350999999999999</c:v>
                </c:pt>
                <c:pt idx="37">
                  <c:v>36.332000000000001</c:v>
                </c:pt>
                <c:pt idx="38">
                  <c:v>37.313000000000002</c:v>
                </c:pt>
                <c:pt idx="39">
                  <c:v>38.294000000000004</c:v>
                </c:pt>
              </c:numCache>
            </c:numRef>
          </c:xVal>
          <c:yVal>
            <c:numRef>
              <c:f>sample1!$W$8:$W$47</c:f>
              <c:numCache>
                <c:formatCode>#,##0.00</c:formatCode>
                <c:ptCount val="40"/>
                <c:pt idx="0">
                  <c:v>56.362163241250116</c:v>
                </c:pt>
                <c:pt idx="1">
                  <c:v>68.353452351895214</c:v>
                </c:pt>
                <c:pt idx="2">
                  <c:v>75.253030799022625</c:v>
                </c:pt>
                <c:pt idx="3">
                  <c:v>79.311695273240503</c:v>
                </c:pt>
                <c:pt idx="4">
                  <c:v>82.234595769652401</c:v>
                </c:pt>
                <c:pt idx="5">
                  <c:v>84.453974859340974</c:v>
                </c:pt>
                <c:pt idx="6">
                  <c:v>86.346567315386395</c:v>
                </c:pt>
                <c:pt idx="7">
                  <c:v>87.015315480052635</c:v>
                </c:pt>
                <c:pt idx="8">
                  <c:v>88.312042066372854</c:v>
                </c:pt>
                <c:pt idx="9">
                  <c:v>89.728167963733569</c:v>
                </c:pt>
                <c:pt idx="10">
                  <c:v>89.79028247382675</c:v>
                </c:pt>
                <c:pt idx="11">
                  <c:v>90.574158344645355</c:v>
                </c:pt>
                <c:pt idx="12">
                  <c:v>91.013715301645988</c:v>
                </c:pt>
                <c:pt idx="13">
                  <c:v>91.607694855775534</c:v>
                </c:pt>
                <c:pt idx="14">
                  <c:v>92.173653630676583</c:v>
                </c:pt>
                <c:pt idx="15">
                  <c:v>92.71833662966344</c:v>
                </c:pt>
                <c:pt idx="16">
                  <c:v>92.858343769773143</c:v>
                </c:pt>
                <c:pt idx="17">
                  <c:v>93.170207493905579</c:v>
                </c:pt>
                <c:pt idx="18">
                  <c:v>93.060377800153987</c:v>
                </c:pt>
                <c:pt idx="19">
                  <c:v>93.533151855071708</c:v>
                </c:pt>
                <c:pt idx="20">
                  <c:v>93.694276055616015</c:v>
                </c:pt>
                <c:pt idx="21">
                  <c:v>93.876458205790868</c:v>
                </c:pt>
                <c:pt idx="22">
                  <c:v>93.910409101529837</c:v>
                </c:pt>
                <c:pt idx="23">
                  <c:v>94.12019387300171</c:v>
                </c:pt>
                <c:pt idx="24">
                  <c:v>94.380196804005053</c:v>
                </c:pt>
                <c:pt idx="25">
                  <c:v>94.678301159219927</c:v>
                </c:pt>
                <c:pt idx="26">
                  <c:v>94.689122420680036</c:v>
                </c:pt>
                <c:pt idx="27">
                  <c:v>94.752506554919933</c:v>
                </c:pt>
                <c:pt idx="28">
                  <c:v>94.270749306564596</c:v>
                </c:pt>
                <c:pt idx="29">
                  <c:v>94.173025573756505</c:v>
                </c:pt>
                <c:pt idx="30">
                  <c:v>94.496666501017103</c:v>
                </c:pt>
                <c:pt idx="31">
                  <c:v>94.423317862012027</c:v>
                </c:pt>
                <c:pt idx="32">
                  <c:v>94.413834941969469</c:v>
                </c:pt>
                <c:pt idx="33">
                  <c:v>94.99352752187113</c:v>
                </c:pt>
                <c:pt idx="34">
                  <c:v>94.851734231097524</c:v>
                </c:pt>
                <c:pt idx="35">
                  <c:v>95.474835965456947</c:v>
                </c:pt>
                <c:pt idx="36">
                  <c:v>94.870909934579942</c:v>
                </c:pt>
                <c:pt idx="37">
                  <c:v>94.830116767840408</c:v>
                </c:pt>
                <c:pt idx="38">
                  <c:v>95.172525771121059</c:v>
                </c:pt>
                <c:pt idx="39">
                  <c:v>95.243278874512995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sample1!$AA$6</c:f>
              <c:strCache>
                <c:ptCount val="1"/>
                <c:pt idx="0">
                  <c:v>single exp. fit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sample1!$V$7:$V$47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sample1!$AA$7:$AA$47</c:f>
              <c:numCache>
                <c:formatCode>General</c:formatCode>
                <c:ptCount val="41"/>
                <c:pt idx="1">
                  <c:v>59.241579962925556</c:v>
                </c:pt>
                <c:pt idx="2">
                  <c:v>66.952761091960895</c:v>
                </c:pt>
                <c:pt idx="3">
                  <c:v>72.96223474288071</c:v>
                </c:pt>
                <c:pt idx="4">
                  <c:v>77.645534610538903</c:v>
                </c:pt>
                <c:pt idx="5">
                  <c:v>81.295321417915972</c:v>
                </c:pt>
                <c:pt idx="6">
                  <c:v>84.139671366825951</c:v>
                </c:pt>
                <c:pt idx="7">
                  <c:v>86.356328683771636</c:v>
                </c:pt>
                <c:pt idx="8">
                  <c:v>88.083812906538185</c:v>
                </c:pt>
                <c:pt idx="9">
                  <c:v>89.430075008981362</c:v>
                </c:pt>
                <c:pt idx="10">
                  <c:v>90.512989627625231</c:v>
                </c:pt>
                <c:pt idx="11">
                  <c:v>91.32317974281176</c:v>
                </c:pt>
                <c:pt idx="12">
                  <c:v>91.954576680320628</c:v>
                </c:pt>
                <c:pt idx="13">
                  <c:v>92.446636611962475</c:v>
                </c:pt>
                <c:pt idx="14">
                  <c:v>92.830108500949876</c:v>
                </c:pt>
                <c:pt idx="15">
                  <c:v>93.128955613237395</c:v>
                </c:pt>
                <c:pt idx="16">
                  <c:v>93.361852988735805</c:v>
                </c:pt>
                <c:pt idx="17">
                  <c:v>93.543354449796837</c:v>
                </c:pt>
                <c:pt idx="18">
                  <c:v>93.684802073656002</c:v>
                </c:pt>
                <c:pt idx="19">
                  <c:v>93.795034962021987</c:v>
                </c:pt>
                <c:pt idx="20">
                  <c:v>93.879550502009039</c:v>
                </c:pt>
                <c:pt idx="21">
                  <c:v>93.94680620551398</c:v>
                </c:pt>
                <c:pt idx="22">
                  <c:v>93.999219885250426</c:v>
                </c:pt>
                <c:pt idx="23">
                  <c:v>94.040066886773701</c:v>
                </c:pt>
                <c:pt idx="24">
                  <c:v>94.071899750671662</c:v>
                </c:pt>
                <c:pt idx="25">
                  <c:v>94.096707721542415</c:v>
                </c:pt>
                <c:pt idx="26">
                  <c:v>94.116041056447386</c:v>
                </c:pt>
                <c:pt idx="27">
                  <c:v>94.131107900910223</c:v>
                </c:pt>
                <c:pt idx="28">
                  <c:v>94.142849786269494</c:v>
                </c:pt>
                <c:pt idx="29">
                  <c:v>94.152000466236416</c:v>
                </c:pt>
                <c:pt idx="30">
                  <c:v>94.159240347983911</c:v>
                </c:pt>
                <c:pt idx="31">
                  <c:v>94.164773950233013</c:v>
                </c:pt>
                <c:pt idx="32">
                  <c:v>94.169086394248296</c:v>
                </c:pt>
                <c:pt idx="33">
                  <c:v>94.172447165866458</c:v>
                </c:pt>
                <c:pt idx="34">
                  <c:v>94.175066280649006</c:v>
                </c:pt>
                <c:pt idx="35">
                  <c:v>94.177107407813708</c:v>
                </c:pt>
                <c:pt idx="36">
                  <c:v>94.178698097969914</c:v>
                </c:pt>
                <c:pt idx="37">
                  <c:v>94.179937753791819</c:v>
                </c:pt>
                <c:pt idx="38">
                  <c:v>94.180903841719626</c:v>
                </c:pt>
                <c:pt idx="39">
                  <c:v>94.181656732859068</c:v>
                </c:pt>
                <c:pt idx="40">
                  <c:v>94.18224347558872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97216"/>
        <c:axId val="50311552"/>
      </c:scatterChart>
      <c:valAx>
        <c:axId val="173897216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50311552"/>
        <c:crosses val="autoZero"/>
        <c:crossBetween val="midCat"/>
      </c:valAx>
      <c:valAx>
        <c:axId val="50311552"/>
        <c:scaling>
          <c:orientation val="minMax"/>
          <c:max val="120"/>
          <c:min val="5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3897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sample2!$Q$6</c:f>
              <c:strCache>
                <c:ptCount val="1"/>
                <c:pt idx="0">
                  <c:v>Mean1</c:v>
                </c:pt>
              </c:strCache>
            </c:strRef>
          </c:tx>
          <c:xVal>
            <c:numRef>
              <c:f>sample2!$P$7:$P$47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sample2!$Q$8:$Q$47</c:f>
              <c:numCache>
                <c:formatCode>General</c:formatCode>
                <c:ptCount val="40"/>
                <c:pt idx="0">
                  <c:v>55.089533047879229</c:v>
                </c:pt>
                <c:pt idx="1">
                  <c:v>67.883033058838464</c:v>
                </c:pt>
                <c:pt idx="2">
                  <c:v>74.518395487096456</c:v>
                </c:pt>
                <c:pt idx="3">
                  <c:v>79.539822229181823</c:v>
                </c:pt>
                <c:pt idx="4">
                  <c:v>82.981652342247173</c:v>
                </c:pt>
                <c:pt idx="5">
                  <c:v>85.451422991300205</c:v>
                </c:pt>
                <c:pt idx="6">
                  <c:v>87.410510226288807</c:v>
                </c:pt>
                <c:pt idx="7">
                  <c:v>88.437159986287327</c:v>
                </c:pt>
                <c:pt idx="8">
                  <c:v>89.724434385187678</c:v>
                </c:pt>
                <c:pt idx="9">
                  <c:v>91.323401764396365</c:v>
                </c:pt>
                <c:pt idx="10">
                  <c:v>91.452833595202364</c:v>
                </c:pt>
                <c:pt idx="11">
                  <c:v>92.450427229917892</c:v>
                </c:pt>
                <c:pt idx="12">
                  <c:v>93.601225888852767</c:v>
                </c:pt>
                <c:pt idx="13">
                  <c:v>93.282488999384938</c:v>
                </c:pt>
                <c:pt idx="14">
                  <c:v>94.461463294957866</c:v>
                </c:pt>
                <c:pt idx="15">
                  <c:v>94.402470555746987</c:v>
                </c:pt>
                <c:pt idx="16">
                  <c:v>93.962226233277633</c:v>
                </c:pt>
                <c:pt idx="17">
                  <c:v>94.28976800919483</c:v>
                </c:pt>
                <c:pt idx="18">
                  <c:v>94.579448773379653</c:v>
                </c:pt>
                <c:pt idx="19">
                  <c:v>94.976549152247003</c:v>
                </c:pt>
                <c:pt idx="20">
                  <c:v>96.159045402399641</c:v>
                </c:pt>
                <c:pt idx="21">
                  <c:v>96.775387453856737</c:v>
                </c:pt>
                <c:pt idx="22">
                  <c:v>96.613377543188037</c:v>
                </c:pt>
                <c:pt idx="23">
                  <c:v>95.396542235882762</c:v>
                </c:pt>
                <c:pt idx="24">
                  <c:v>96.126467322536925</c:v>
                </c:pt>
                <c:pt idx="25">
                  <c:v>96.343948017836794</c:v>
                </c:pt>
                <c:pt idx="26">
                  <c:v>95.781315773720962</c:v>
                </c:pt>
                <c:pt idx="27">
                  <c:v>97.231480571934995</c:v>
                </c:pt>
                <c:pt idx="28">
                  <c:v>96.247974755538465</c:v>
                </c:pt>
                <c:pt idx="29">
                  <c:v>95.587608271834441</c:v>
                </c:pt>
                <c:pt idx="30">
                  <c:v>96.144077095435705</c:v>
                </c:pt>
                <c:pt idx="31">
                  <c:v>96.785072828951073</c:v>
                </c:pt>
                <c:pt idx="32">
                  <c:v>96.932994921300789</c:v>
                </c:pt>
                <c:pt idx="33">
                  <c:v>97.135507309636679</c:v>
                </c:pt>
                <c:pt idx="34">
                  <c:v>96.458411541678814</c:v>
                </c:pt>
                <c:pt idx="35">
                  <c:v>96.807085045074544</c:v>
                </c:pt>
                <c:pt idx="36">
                  <c:v>95.967979366447963</c:v>
                </c:pt>
                <c:pt idx="37">
                  <c:v>96.608094611318393</c:v>
                </c:pt>
                <c:pt idx="38">
                  <c:v>97.03425111546872</c:v>
                </c:pt>
                <c:pt idx="39">
                  <c:v>96.887209511763984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sample2!$R$6</c:f>
              <c:strCache>
                <c:ptCount val="1"/>
                <c:pt idx="0">
                  <c:v>Mean2</c:v>
                </c:pt>
              </c:strCache>
            </c:strRef>
          </c:tx>
          <c:marker>
            <c:symbol val="square"/>
            <c:size val="5"/>
          </c:marker>
          <c:xVal>
            <c:numRef>
              <c:f>sample2!$P$7:$P$47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sample2!$R$8:$R$47</c:f>
              <c:numCache>
                <c:formatCode>General</c:formatCode>
                <c:ptCount val="40"/>
                <c:pt idx="0">
                  <c:v>54.701948356334228</c:v>
                </c:pt>
                <c:pt idx="1">
                  <c:v>65.573602595111439</c:v>
                </c:pt>
                <c:pt idx="2">
                  <c:v>73.676746358611695</c:v>
                </c:pt>
                <c:pt idx="3">
                  <c:v>78.484407997747809</c:v>
                </c:pt>
                <c:pt idx="4">
                  <c:v>82.247672926555296</c:v>
                </c:pt>
                <c:pt idx="5">
                  <c:v>83.990879867195204</c:v>
                </c:pt>
                <c:pt idx="6">
                  <c:v>86.03384966619268</c:v>
                </c:pt>
                <c:pt idx="7">
                  <c:v>87.315001755096702</c:v>
                </c:pt>
                <c:pt idx="8">
                  <c:v>88.760355154948186</c:v>
                </c:pt>
                <c:pt idx="9">
                  <c:v>90.721224298471938</c:v>
                </c:pt>
                <c:pt idx="10">
                  <c:v>90.65439818355145</c:v>
                </c:pt>
                <c:pt idx="11">
                  <c:v>91.274926393527323</c:v>
                </c:pt>
                <c:pt idx="12">
                  <c:v>91.370392271985139</c:v>
                </c:pt>
                <c:pt idx="13">
                  <c:v>91.528865630225141</c:v>
                </c:pt>
                <c:pt idx="14">
                  <c:v>92.021469563067512</c:v>
                </c:pt>
                <c:pt idx="15">
                  <c:v>92.777559320453491</c:v>
                </c:pt>
                <c:pt idx="16">
                  <c:v>93.369447766892023</c:v>
                </c:pt>
                <c:pt idx="17">
                  <c:v>93.126964435609139</c:v>
                </c:pt>
                <c:pt idx="18">
                  <c:v>93.281619158710811</c:v>
                </c:pt>
                <c:pt idx="19">
                  <c:v>94.15799592295366</c:v>
                </c:pt>
                <c:pt idx="20">
                  <c:v>93.619568368451525</c:v>
                </c:pt>
                <c:pt idx="21">
                  <c:v>94.163723875661134</c:v>
                </c:pt>
                <c:pt idx="22">
                  <c:v>94.417663112358952</c:v>
                </c:pt>
                <c:pt idx="23">
                  <c:v>95.538432525453828</c:v>
                </c:pt>
                <c:pt idx="24">
                  <c:v>94.482579909710267</c:v>
                </c:pt>
                <c:pt idx="25">
                  <c:v>94.261099071688108</c:v>
                </c:pt>
                <c:pt idx="26">
                  <c:v>95.60716795794346</c:v>
                </c:pt>
                <c:pt idx="27">
                  <c:v>94.812891849174349</c:v>
                </c:pt>
                <c:pt idx="28">
                  <c:v>94.826257072158441</c:v>
                </c:pt>
                <c:pt idx="29">
                  <c:v>95.412417565889498</c:v>
                </c:pt>
                <c:pt idx="30">
                  <c:v>96.126502336754029</c:v>
                </c:pt>
                <c:pt idx="31">
                  <c:v>95.372321896937223</c:v>
                </c:pt>
                <c:pt idx="32">
                  <c:v>94.740337781546401</c:v>
                </c:pt>
                <c:pt idx="33">
                  <c:v>95.561344336283696</c:v>
                </c:pt>
                <c:pt idx="34">
                  <c:v>94.940816126307837</c:v>
                </c:pt>
                <c:pt idx="35">
                  <c:v>96.473998134340519</c:v>
                </c:pt>
                <c:pt idx="36">
                  <c:v>96.134139607030676</c:v>
                </c:pt>
                <c:pt idx="37">
                  <c:v>94.347018362300162</c:v>
                </c:pt>
                <c:pt idx="38">
                  <c:v>95.416236201027814</c:v>
                </c:pt>
                <c:pt idx="39">
                  <c:v>95.887837640609476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sample2!$S$6</c:f>
              <c:strCache>
                <c:ptCount val="1"/>
                <c:pt idx="0">
                  <c:v>Mean3</c:v>
                </c:pt>
              </c:strCache>
            </c:strRef>
          </c:tx>
          <c:marker>
            <c:symbol val="triangle"/>
            <c:size val="5"/>
          </c:marker>
          <c:xVal>
            <c:numRef>
              <c:f>sample2!$P$7:$P$47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sample2!$S$8:$S$47</c:f>
              <c:numCache>
                <c:formatCode>General</c:formatCode>
                <c:ptCount val="40"/>
                <c:pt idx="0">
                  <c:v>56.847581590895857</c:v>
                </c:pt>
                <c:pt idx="1">
                  <c:v>67.631309142842795</c:v>
                </c:pt>
                <c:pt idx="2">
                  <c:v>73.526674250570807</c:v>
                </c:pt>
                <c:pt idx="3">
                  <c:v>75.843758049130585</c:v>
                </c:pt>
                <c:pt idx="4">
                  <c:v>78.644789729668034</c:v>
                </c:pt>
                <c:pt idx="5">
                  <c:v>79.696602382249139</c:v>
                </c:pt>
                <c:pt idx="6">
                  <c:v>81.725272796599981</c:v>
                </c:pt>
                <c:pt idx="7">
                  <c:v>82.037313265955959</c:v>
                </c:pt>
                <c:pt idx="8">
                  <c:v>82.520446420859599</c:v>
                </c:pt>
                <c:pt idx="9">
                  <c:v>83.457382556001576</c:v>
                </c:pt>
                <c:pt idx="10">
                  <c:v>83.319693680489394</c:v>
                </c:pt>
                <c:pt idx="11">
                  <c:v>84.424463592882873</c:v>
                </c:pt>
                <c:pt idx="12">
                  <c:v>84.769907872274345</c:v>
                </c:pt>
                <c:pt idx="13">
                  <c:v>85.358955546802719</c:v>
                </c:pt>
                <c:pt idx="14">
                  <c:v>85.208231038105978</c:v>
                </c:pt>
                <c:pt idx="15">
                  <c:v>86.291003319500462</c:v>
                </c:pt>
                <c:pt idx="16">
                  <c:v>86.336628035646498</c:v>
                </c:pt>
                <c:pt idx="17">
                  <c:v>86.225825153577546</c:v>
                </c:pt>
                <c:pt idx="18">
                  <c:v>87.05847622324282</c:v>
                </c:pt>
                <c:pt idx="19">
                  <c:v>86.822205371772256</c:v>
                </c:pt>
                <c:pt idx="20">
                  <c:v>86.796134105403084</c:v>
                </c:pt>
                <c:pt idx="21">
                  <c:v>86.347219487608982</c:v>
                </c:pt>
                <c:pt idx="22">
                  <c:v>87.174167467756007</c:v>
                </c:pt>
                <c:pt idx="23">
                  <c:v>87.270305262492329</c:v>
                </c:pt>
                <c:pt idx="24">
                  <c:v>87.930234192461867</c:v>
                </c:pt>
                <c:pt idx="25">
                  <c:v>88.90546250008353</c:v>
                </c:pt>
                <c:pt idx="26">
                  <c:v>88.70341018572249</c:v>
                </c:pt>
                <c:pt idx="27">
                  <c:v>88.568165491432453</c:v>
                </c:pt>
                <c:pt idx="28">
                  <c:v>88.298490829926365</c:v>
                </c:pt>
                <c:pt idx="29">
                  <c:v>88.427217707624138</c:v>
                </c:pt>
                <c:pt idx="30">
                  <c:v>88.328635731665727</c:v>
                </c:pt>
                <c:pt idx="31">
                  <c:v>88.428032434698167</c:v>
                </c:pt>
                <c:pt idx="32">
                  <c:v>88.71644581890709</c:v>
                </c:pt>
                <c:pt idx="33">
                  <c:v>90.790740949403983</c:v>
                </c:pt>
                <c:pt idx="34">
                  <c:v>89.847286997669727</c:v>
                </c:pt>
                <c:pt idx="35">
                  <c:v>90.125108929916166</c:v>
                </c:pt>
                <c:pt idx="36">
                  <c:v>90.115332205027741</c:v>
                </c:pt>
                <c:pt idx="37">
                  <c:v>89.994752598070335</c:v>
                </c:pt>
                <c:pt idx="38">
                  <c:v>90.489291932010474</c:v>
                </c:pt>
                <c:pt idx="39">
                  <c:v>90.248132718095661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sample2!$T$6</c:f>
              <c:strCache>
                <c:ptCount val="1"/>
                <c:pt idx="0">
                  <c:v>Mean4</c:v>
                </c:pt>
              </c:strCache>
            </c:strRef>
          </c:tx>
          <c:marker>
            <c:symbol val="circle"/>
            <c:size val="5"/>
          </c:marker>
          <c:xVal>
            <c:numRef>
              <c:f>sample2!$P$7:$P$47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sample2!$T$8:$T$47</c:f>
              <c:numCache>
                <c:formatCode>General</c:formatCode>
                <c:ptCount val="40"/>
                <c:pt idx="0">
                  <c:v>59.636104933907191</c:v>
                </c:pt>
                <c:pt idx="1">
                  <c:v>71.632871813079277</c:v>
                </c:pt>
                <c:pt idx="2">
                  <c:v>78.695938180656142</c:v>
                </c:pt>
                <c:pt idx="3">
                  <c:v>81.508308179122466</c:v>
                </c:pt>
                <c:pt idx="4">
                  <c:v>83.02096147115472</c:v>
                </c:pt>
                <c:pt idx="5">
                  <c:v>86.313443205073526</c:v>
                </c:pt>
                <c:pt idx="6">
                  <c:v>88.195722268332773</c:v>
                </c:pt>
                <c:pt idx="7">
                  <c:v>88.386561661085835</c:v>
                </c:pt>
                <c:pt idx="8">
                  <c:v>90.120186881569012</c:v>
                </c:pt>
                <c:pt idx="9">
                  <c:v>91.439991945135006</c:v>
                </c:pt>
                <c:pt idx="10">
                  <c:v>92.219420201852827</c:v>
                </c:pt>
                <c:pt idx="11">
                  <c:v>93.091254901377368</c:v>
                </c:pt>
                <c:pt idx="12">
                  <c:v>92.607125494498518</c:v>
                </c:pt>
                <c:pt idx="13">
                  <c:v>93.284103129843615</c:v>
                </c:pt>
                <c:pt idx="14">
                  <c:v>94.883136357543066</c:v>
                </c:pt>
                <c:pt idx="15">
                  <c:v>95.497840085779274</c:v>
                </c:pt>
                <c:pt idx="16">
                  <c:v>95.15232034311056</c:v>
                </c:pt>
                <c:pt idx="17">
                  <c:v>95.851395171300751</c:v>
                </c:pt>
                <c:pt idx="18">
                  <c:v>95.230664935924963</c:v>
                </c:pt>
                <c:pt idx="19">
                  <c:v>95.947819285533896</c:v>
                </c:pt>
                <c:pt idx="20">
                  <c:v>95.821262635602892</c:v>
                </c:pt>
                <c:pt idx="21">
                  <c:v>96.598682056607515</c:v>
                </c:pt>
                <c:pt idx="22">
                  <c:v>95.624396735710263</c:v>
                </c:pt>
                <c:pt idx="23">
                  <c:v>96.421904513846769</c:v>
                </c:pt>
                <c:pt idx="24">
                  <c:v>97.197315099138223</c:v>
                </c:pt>
                <c:pt idx="25">
                  <c:v>97.004466870671948</c:v>
                </c:pt>
                <c:pt idx="26">
                  <c:v>96.697115006553844</c:v>
                </c:pt>
                <c:pt idx="27">
                  <c:v>96.881927892167354</c:v>
                </c:pt>
                <c:pt idx="28">
                  <c:v>95.708767835664261</c:v>
                </c:pt>
                <c:pt idx="29">
                  <c:v>95.429539671530804</c:v>
                </c:pt>
                <c:pt idx="30">
                  <c:v>96.556496506630523</c:v>
                </c:pt>
                <c:pt idx="31">
                  <c:v>96.188879571116715</c:v>
                </c:pt>
                <c:pt idx="32">
                  <c:v>96.470116570963356</c:v>
                </c:pt>
                <c:pt idx="33">
                  <c:v>96.331506906753233</c:v>
                </c:pt>
                <c:pt idx="34">
                  <c:v>96.725238706538491</c:v>
                </c:pt>
                <c:pt idx="35">
                  <c:v>96.757380077949563</c:v>
                </c:pt>
                <c:pt idx="36">
                  <c:v>96.640867606584536</c:v>
                </c:pt>
                <c:pt idx="37">
                  <c:v>97.2395006491152</c:v>
                </c:pt>
                <c:pt idx="38">
                  <c:v>97.247535991967979</c:v>
                </c:pt>
                <c:pt idx="39">
                  <c:v>97.464490248992504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sample2!$U$6</c:f>
              <c:strCache>
                <c:ptCount val="1"/>
                <c:pt idx="0">
                  <c:v>Mean5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1"/>
              </a:solidFill>
            </c:spPr>
          </c:marker>
          <c:xVal>
            <c:numRef>
              <c:f>sample2!$P$7:$P$47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sample2!$U$8:$U$47</c:f>
              <c:numCache>
                <c:formatCode>General</c:formatCode>
                <c:ptCount val="40"/>
                <c:pt idx="0">
                  <c:v>55.535648277234117</c:v>
                </c:pt>
                <c:pt idx="1">
                  <c:v>69.046445149604139</c:v>
                </c:pt>
                <c:pt idx="2">
                  <c:v>75.847399718177982</c:v>
                </c:pt>
                <c:pt idx="3">
                  <c:v>81.182179911019844</c:v>
                </c:pt>
                <c:pt idx="4">
                  <c:v>84.277902378636767</c:v>
                </c:pt>
                <c:pt idx="5">
                  <c:v>86.817525850886767</c:v>
                </c:pt>
                <c:pt idx="6">
                  <c:v>88.36748161951769</c:v>
                </c:pt>
                <c:pt idx="7">
                  <c:v>88.900540731837381</c:v>
                </c:pt>
                <c:pt idx="8">
                  <c:v>90.434787489299751</c:v>
                </c:pt>
                <c:pt idx="9">
                  <c:v>91.698839254662971</c:v>
                </c:pt>
                <c:pt idx="10">
                  <c:v>91.305066708037799</c:v>
                </c:pt>
                <c:pt idx="11">
                  <c:v>91.629719605521302</c:v>
                </c:pt>
                <c:pt idx="12">
                  <c:v>92.719924980619155</c:v>
                </c:pt>
                <c:pt idx="13">
                  <c:v>94.584060972621202</c:v>
                </c:pt>
                <c:pt idx="14">
                  <c:v>94.29396789970852</c:v>
                </c:pt>
                <c:pt idx="15">
                  <c:v>94.622809866836974</c:v>
                </c:pt>
                <c:pt idx="16">
                  <c:v>95.471096469939042</c:v>
                </c:pt>
                <c:pt idx="17">
                  <c:v>96.357084699845643</c:v>
                </c:pt>
                <c:pt idx="18">
                  <c:v>95.151679909511714</c:v>
                </c:pt>
                <c:pt idx="19">
                  <c:v>95.76118954285171</c:v>
                </c:pt>
                <c:pt idx="20">
                  <c:v>96.075369766222863</c:v>
                </c:pt>
                <c:pt idx="21">
                  <c:v>95.497278155219973</c:v>
                </c:pt>
                <c:pt idx="22">
                  <c:v>95.722440648635938</c:v>
                </c:pt>
                <c:pt idx="23">
                  <c:v>95.97378482733285</c:v>
                </c:pt>
                <c:pt idx="24">
                  <c:v>96.164387496178023</c:v>
                </c:pt>
                <c:pt idx="25">
                  <c:v>96.876529335819242</c:v>
                </c:pt>
                <c:pt idx="26">
                  <c:v>96.656603179459438</c:v>
                </c:pt>
                <c:pt idx="27">
                  <c:v>96.268066969890498</c:v>
                </c:pt>
                <c:pt idx="28">
                  <c:v>96.272256039535421</c:v>
                </c:pt>
                <c:pt idx="29">
                  <c:v>96.00834465190367</c:v>
                </c:pt>
                <c:pt idx="30">
                  <c:v>95.327620834599543</c:v>
                </c:pt>
                <c:pt idx="31">
                  <c:v>95.342282578356873</c:v>
                </c:pt>
                <c:pt idx="32">
                  <c:v>95.209279617129752</c:v>
                </c:pt>
                <c:pt idx="33">
                  <c:v>95.148538107278</c:v>
                </c:pt>
                <c:pt idx="34">
                  <c:v>96.286917783292751</c:v>
                </c:pt>
                <c:pt idx="35">
                  <c:v>97.2106076400039</c:v>
                </c:pt>
                <c:pt idx="36">
                  <c:v>95.496230887808736</c:v>
                </c:pt>
                <c:pt idx="37">
                  <c:v>95.96121761839801</c:v>
                </c:pt>
                <c:pt idx="38">
                  <c:v>95.675313615130278</c:v>
                </c:pt>
                <c:pt idx="39">
                  <c:v>95.72872425310338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9536"/>
        <c:axId val="50136576"/>
      </c:scatterChart>
      <c:valAx>
        <c:axId val="50129536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50136576"/>
        <c:crosses val="autoZero"/>
        <c:crossBetween val="midCat"/>
      </c:valAx>
      <c:valAx>
        <c:axId val="50136576"/>
        <c:scaling>
          <c:orientation val="minMax"/>
          <c:max val="1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29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sample2!$W$6</c:f>
              <c:strCache>
                <c:ptCount val="1"/>
                <c:pt idx="0">
                  <c:v>sample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sample2!$Z$7:$Z$47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plus>
            <c:minus>
              <c:numRef>
                <c:f>sample2!$Z$7:$Z$47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minus>
          </c:errBars>
          <c:xVal>
            <c:numRef>
              <c:f>sample2!$V$8:$V$47</c:f>
              <c:numCache>
                <c:formatCode>#,##0.00</c:formatCode>
                <c:ptCount val="40"/>
                <c:pt idx="0">
                  <c:v>0</c:v>
                </c:pt>
                <c:pt idx="1">
                  <c:v>0.98099999999999987</c:v>
                </c:pt>
                <c:pt idx="2">
                  <c:v>1.9619999999999997</c:v>
                </c:pt>
                <c:pt idx="3">
                  <c:v>2.9429999999999996</c:v>
                </c:pt>
                <c:pt idx="4">
                  <c:v>3.9239999999999995</c:v>
                </c:pt>
                <c:pt idx="5">
                  <c:v>4.9049999999999994</c:v>
                </c:pt>
                <c:pt idx="6">
                  <c:v>5.8859999999999992</c:v>
                </c:pt>
                <c:pt idx="7">
                  <c:v>6.8669999999999991</c:v>
                </c:pt>
                <c:pt idx="8">
                  <c:v>7.8480000000000008</c:v>
                </c:pt>
                <c:pt idx="9">
                  <c:v>8.8650000000000002</c:v>
                </c:pt>
                <c:pt idx="10">
                  <c:v>9.8460000000000001</c:v>
                </c:pt>
                <c:pt idx="11">
                  <c:v>10.827</c:v>
                </c:pt>
                <c:pt idx="12">
                  <c:v>11.808000000000002</c:v>
                </c:pt>
                <c:pt idx="13">
                  <c:v>12.789</c:v>
                </c:pt>
                <c:pt idx="14">
                  <c:v>13.770000000000001</c:v>
                </c:pt>
                <c:pt idx="15">
                  <c:v>14.750999999999999</c:v>
                </c:pt>
                <c:pt idx="16">
                  <c:v>15.732000000000001</c:v>
                </c:pt>
                <c:pt idx="17">
                  <c:v>16.713000000000001</c:v>
                </c:pt>
                <c:pt idx="18">
                  <c:v>17.694000000000003</c:v>
                </c:pt>
                <c:pt idx="19">
                  <c:v>18.656999999999996</c:v>
                </c:pt>
                <c:pt idx="20">
                  <c:v>19.637999999999998</c:v>
                </c:pt>
                <c:pt idx="21">
                  <c:v>20.619</c:v>
                </c:pt>
                <c:pt idx="22">
                  <c:v>21.6</c:v>
                </c:pt>
                <c:pt idx="23">
                  <c:v>22.581000000000003</c:v>
                </c:pt>
                <c:pt idx="24">
                  <c:v>23.561999999999998</c:v>
                </c:pt>
                <c:pt idx="25">
                  <c:v>24.542999999999999</c:v>
                </c:pt>
                <c:pt idx="26">
                  <c:v>25.524000000000001</c:v>
                </c:pt>
                <c:pt idx="27">
                  <c:v>26.505000000000003</c:v>
                </c:pt>
                <c:pt idx="28">
                  <c:v>27.486000000000004</c:v>
                </c:pt>
                <c:pt idx="29">
                  <c:v>28.484000000000002</c:v>
                </c:pt>
                <c:pt idx="30">
                  <c:v>29.465000000000003</c:v>
                </c:pt>
                <c:pt idx="31">
                  <c:v>30.446000000000005</c:v>
                </c:pt>
                <c:pt idx="32">
                  <c:v>31.427</c:v>
                </c:pt>
                <c:pt idx="33">
                  <c:v>32.408000000000001</c:v>
                </c:pt>
                <c:pt idx="34">
                  <c:v>33.389000000000003</c:v>
                </c:pt>
                <c:pt idx="35">
                  <c:v>34.370000000000005</c:v>
                </c:pt>
                <c:pt idx="36">
                  <c:v>35.350999999999999</c:v>
                </c:pt>
                <c:pt idx="37">
                  <c:v>36.332000000000001</c:v>
                </c:pt>
                <c:pt idx="38">
                  <c:v>37.313000000000002</c:v>
                </c:pt>
                <c:pt idx="39">
                  <c:v>38.294000000000004</c:v>
                </c:pt>
              </c:numCache>
            </c:numRef>
          </c:xVal>
          <c:yVal>
            <c:numRef>
              <c:f>sample2!$W$8:$W$47</c:f>
              <c:numCache>
                <c:formatCode>#,##0.00</c:formatCode>
                <c:ptCount val="40"/>
                <c:pt idx="0">
                  <c:v>56.362163241250116</c:v>
                </c:pt>
                <c:pt idx="1">
                  <c:v>68.353452351895214</c:v>
                </c:pt>
                <c:pt idx="2">
                  <c:v>75.253030799022625</c:v>
                </c:pt>
                <c:pt idx="3">
                  <c:v>79.311695273240503</c:v>
                </c:pt>
                <c:pt idx="4">
                  <c:v>82.234595769652401</c:v>
                </c:pt>
                <c:pt idx="5">
                  <c:v>84.453974859340974</c:v>
                </c:pt>
                <c:pt idx="6">
                  <c:v>86.346567315386395</c:v>
                </c:pt>
                <c:pt idx="7">
                  <c:v>87.015315480052635</c:v>
                </c:pt>
                <c:pt idx="8">
                  <c:v>88.312042066372854</c:v>
                </c:pt>
                <c:pt idx="9">
                  <c:v>89.728167963733569</c:v>
                </c:pt>
                <c:pt idx="10">
                  <c:v>89.79028247382675</c:v>
                </c:pt>
                <c:pt idx="11">
                  <c:v>90.574158344645355</c:v>
                </c:pt>
                <c:pt idx="12">
                  <c:v>91.013715301645988</c:v>
                </c:pt>
                <c:pt idx="13">
                  <c:v>91.607694855775534</c:v>
                </c:pt>
                <c:pt idx="14">
                  <c:v>92.173653630676583</c:v>
                </c:pt>
                <c:pt idx="15">
                  <c:v>92.71833662966344</c:v>
                </c:pt>
                <c:pt idx="16">
                  <c:v>92.858343769773143</c:v>
                </c:pt>
                <c:pt idx="17">
                  <c:v>93.170207493905579</c:v>
                </c:pt>
                <c:pt idx="18">
                  <c:v>93.060377800153987</c:v>
                </c:pt>
                <c:pt idx="19">
                  <c:v>93.533151855071708</c:v>
                </c:pt>
                <c:pt idx="20">
                  <c:v>93.694276055616015</c:v>
                </c:pt>
                <c:pt idx="21">
                  <c:v>93.876458205790868</c:v>
                </c:pt>
                <c:pt idx="22">
                  <c:v>93.910409101529837</c:v>
                </c:pt>
                <c:pt idx="23">
                  <c:v>94.12019387300171</c:v>
                </c:pt>
                <c:pt idx="24">
                  <c:v>94.380196804005053</c:v>
                </c:pt>
                <c:pt idx="25">
                  <c:v>94.678301159219927</c:v>
                </c:pt>
                <c:pt idx="26">
                  <c:v>94.689122420680036</c:v>
                </c:pt>
                <c:pt idx="27">
                  <c:v>94.752506554919933</c:v>
                </c:pt>
                <c:pt idx="28">
                  <c:v>94.270749306564596</c:v>
                </c:pt>
                <c:pt idx="29">
                  <c:v>94.173025573756505</c:v>
                </c:pt>
                <c:pt idx="30">
                  <c:v>94.496666501017103</c:v>
                </c:pt>
                <c:pt idx="31">
                  <c:v>94.423317862012027</c:v>
                </c:pt>
                <c:pt idx="32">
                  <c:v>94.413834941969469</c:v>
                </c:pt>
                <c:pt idx="33">
                  <c:v>94.99352752187113</c:v>
                </c:pt>
                <c:pt idx="34">
                  <c:v>94.851734231097524</c:v>
                </c:pt>
                <c:pt idx="35">
                  <c:v>95.474835965456947</c:v>
                </c:pt>
                <c:pt idx="36">
                  <c:v>94.870909934579942</c:v>
                </c:pt>
                <c:pt idx="37">
                  <c:v>94.830116767840408</c:v>
                </c:pt>
                <c:pt idx="38">
                  <c:v>95.172525771121059</c:v>
                </c:pt>
                <c:pt idx="39">
                  <c:v>95.243278874512995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sample2!$AA$6</c:f>
              <c:strCache>
                <c:ptCount val="1"/>
                <c:pt idx="0">
                  <c:v>single exp. fit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sample2!$V$7:$V$47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sample2!$AA$7:$AA$47</c:f>
              <c:numCache>
                <c:formatCode>General</c:formatCode>
                <c:ptCount val="41"/>
                <c:pt idx="1">
                  <c:v>59.241579962925556</c:v>
                </c:pt>
                <c:pt idx="2">
                  <c:v>66.952761091960895</c:v>
                </c:pt>
                <c:pt idx="3">
                  <c:v>72.96223474288071</c:v>
                </c:pt>
                <c:pt idx="4">
                  <c:v>77.645534610538903</c:v>
                </c:pt>
                <c:pt idx="5">
                  <c:v>81.295321417915972</c:v>
                </c:pt>
                <c:pt idx="6">
                  <c:v>84.139671366825951</c:v>
                </c:pt>
                <c:pt idx="7">
                  <c:v>86.356328683771636</c:v>
                </c:pt>
                <c:pt idx="8">
                  <c:v>88.083812906538185</c:v>
                </c:pt>
                <c:pt idx="9">
                  <c:v>89.430075008981362</c:v>
                </c:pt>
                <c:pt idx="10">
                  <c:v>90.512989627625231</c:v>
                </c:pt>
                <c:pt idx="11">
                  <c:v>91.32317974281176</c:v>
                </c:pt>
                <c:pt idx="12">
                  <c:v>91.954576680320628</c:v>
                </c:pt>
                <c:pt idx="13">
                  <c:v>92.446636611962475</c:v>
                </c:pt>
                <c:pt idx="14">
                  <c:v>92.830108500949876</c:v>
                </c:pt>
                <c:pt idx="15">
                  <c:v>93.128955613237395</c:v>
                </c:pt>
                <c:pt idx="16">
                  <c:v>93.361852988735805</c:v>
                </c:pt>
                <c:pt idx="17">
                  <c:v>93.543354449796837</c:v>
                </c:pt>
                <c:pt idx="18">
                  <c:v>93.684802073656002</c:v>
                </c:pt>
                <c:pt idx="19">
                  <c:v>93.795034962021987</c:v>
                </c:pt>
                <c:pt idx="20">
                  <c:v>93.879550502009039</c:v>
                </c:pt>
                <c:pt idx="21">
                  <c:v>93.94680620551398</c:v>
                </c:pt>
                <c:pt idx="22">
                  <c:v>93.999219885250426</c:v>
                </c:pt>
                <c:pt idx="23">
                  <c:v>94.040066886773701</c:v>
                </c:pt>
                <c:pt idx="24">
                  <c:v>94.071899750671662</c:v>
                </c:pt>
                <c:pt idx="25">
                  <c:v>94.096707721542415</c:v>
                </c:pt>
                <c:pt idx="26">
                  <c:v>94.116041056447386</c:v>
                </c:pt>
                <c:pt idx="27">
                  <c:v>94.131107900910223</c:v>
                </c:pt>
                <c:pt idx="28">
                  <c:v>94.142849786269494</c:v>
                </c:pt>
                <c:pt idx="29">
                  <c:v>94.152000466236416</c:v>
                </c:pt>
                <c:pt idx="30">
                  <c:v>94.159240347983911</c:v>
                </c:pt>
                <c:pt idx="31">
                  <c:v>94.164773950233013</c:v>
                </c:pt>
                <c:pt idx="32">
                  <c:v>94.169086394248296</c:v>
                </c:pt>
                <c:pt idx="33">
                  <c:v>94.172447165866458</c:v>
                </c:pt>
                <c:pt idx="34">
                  <c:v>94.175066280649006</c:v>
                </c:pt>
                <c:pt idx="35">
                  <c:v>94.177107407813708</c:v>
                </c:pt>
                <c:pt idx="36">
                  <c:v>94.178698097969914</c:v>
                </c:pt>
                <c:pt idx="37">
                  <c:v>94.179937753791819</c:v>
                </c:pt>
                <c:pt idx="38">
                  <c:v>94.180903841719626</c:v>
                </c:pt>
                <c:pt idx="39">
                  <c:v>94.181656732859068</c:v>
                </c:pt>
                <c:pt idx="40">
                  <c:v>94.18224347558872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85568"/>
        <c:axId val="50312320"/>
      </c:scatterChart>
      <c:valAx>
        <c:axId val="50285568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50312320"/>
        <c:crosses val="autoZero"/>
        <c:crossBetween val="midCat"/>
      </c:valAx>
      <c:valAx>
        <c:axId val="50312320"/>
        <c:scaling>
          <c:orientation val="minMax"/>
          <c:max val="120"/>
          <c:min val="5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0285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sample3!$Q$6</c:f>
              <c:strCache>
                <c:ptCount val="1"/>
                <c:pt idx="0">
                  <c:v>Mean1</c:v>
                </c:pt>
              </c:strCache>
            </c:strRef>
          </c:tx>
          <c:xVal>
            <c:numRef>
              <c:f>sample3!$P$7:$P$47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sample3!$Q$8:$Q$47</c:f>
              <c:numCache>
                <c:formatCode>General</c:formatCode>
                <c:ptCount val="40"/>
                <c:pt idx="0">
                  <c:v>55.089533047879229</c:v>
                </c:pt>
                <c:pt idx="1">
                  <c:v>67.883033058838464</c:v>
                </c:pt>
                <c:pt idx="2">
                  <c:v>74.518395487096456</c:v>
                </c:pt>
                <c:pt idx="3">
                  <c:v>79.539822229181823</c:v>
                </c:pt>
                <c:pt idx="4">
                  <c:v>82.981652342247173</c:v>
                </c:pt>
                <c:pt idx="5">
                  <c:v>85.451422991300205</c:v>
                </c:pt>
                <c:pt idx="6">
                  <c:v>87.410510226288807</c:v>
                </c:pt>
                <c:pt idx="7">
                  <c:v>88.437159986287327</c:v>
                </c:pt>
                <c:pt idx="8">
                  <c:v>89.724434385187678</c:v>
                </c:pt>
                <c:pt idx="9">
                  <c:v>91.323401764396365</c:v>
                </c:pt>
                <c:pt idx="10">
                  <c:v>91.452833595202364</c:v>
                </c:pt>
                <c:pt idx="11">
                  <c:v>92.450427229917892</c:v>
                </c:pt>
                <c:pt idx="12">
                  <c:v>93.601225888852767</c:v>
                </c:pt>
                <c:pt idx="13">
                  <c:v>93.282488999384938</c:v>
                </c:pt>
                <c:pt idx="14">
                  <c:v>94.461463294957866</c:v>
                </c:pt>
                <c:pt idx="15">
                  <c:v>94.402470555746987</c:v>
                </c:pt>
                <c:pt idx="16">
                  <c:v>93.962226233277633</c:v>
                </c:pt>
                <c:pt idx="17">
                  <c:v>94.28976800919483</c:v>
                </c:pt>
                <c:pt idx="18">
                  <c:v>94.579448773379653</c:v>
                </c:pt>
                <c:pt idx="19">
                  <c:v>94.976549152247003</c:v>
                </c:pt>
                <c:pt idx="20">
                  <c:v>96.159045402399641</c:v>
                </c:pt>
                <c:pt idx="21">
                  <c:v>96.775387453856737</c:v>
                </c:pt>
                <c:pt idx="22">
                  <c:v>96.613377543188037</c:v>
                </c:pt>
                <c:pt idx="23">
                  <c:v>95.396542235882762</c:v>
                </c:pt>
                <c:pt idx="24">
                  <c:v>96.126467322536925</c:v>
                </c:pt>
                <c:pt idx="25">
                  <c:v>96.343948017836794</c:v>
                </c:pt>
                <c:pt idx="26">
                  <c:v>95.781315773720962</c:v>
                </c:pt>
                <c:pt idx="27">
                  <c:v>97.231480571934995</c:v>
                </c:pt>
                <c:pt idx="28">
                  <c:v>96.247974755538465</c:v>
                </c:pt>
                <c:pt idx="29">
                  <c:v>95.587608271834441</c:v>
                </c:pt>
                <c:pt idx="30">
                  <c:v>96.144077095435705</c:v>
                </c:pt>
                <c:pt idx="31">
                  <c:v>96.785072828951073</c:v>
                </c:pt>
                <c:pt idx="32">
                  <c:v>96.932994921300789</c:v>
                </c:pt>
                <c:pt idx="33">
                  <c:v>97.135507309636679</c:v>
                </c:pt>
                <c:pt idx="34">
                  <c:v>96.458411541678814</c:v>
                </c:pt>
                <c:pt idx="35">
                  <c:v>96.807085045074544</c:v>
                </c:pt>
                <c:pt idx="36">
                  <c:v>95.967979366447963</c:v>
                </c:pt>
                <c:pt idx="37">
                  <c:v>96.608094611318393</c:v>
                </c:pt>
                <c:pt idx="38">
                  <c:v>97.03425111546872</c:v>
                </c:pt>
                <c:pt idx="39">
                  <c:v>96.887209511763984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sample3!$R$6</c:f>
              <c:strCache>
                <c:ptCount val="1"/>
                <c:pt idx="0">
                  <c:v>Mean2</c:v>
                </c:pt>
              </c:strCache>
            </c:strRef>
          </c:tx>
          <c:marker>
            <c:symbol val="square"/>
            <c:size val="5"/>
          </c:marker>
          <c:xVal>
            <c:numRef>
              <c:f>sample3!$P$7:$P$47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sample3!$R$8:$R$47</c:f>
              <c:numCache>
                <c:formatCode>General</c:formatCode>
                <c:ptCount val="40"/>
                <c:pt idx="0">
                  <c:v>54.701948356334228</c:v>
                </c:pt>
                <c:pt idx="1">
                  <c:v>65.573602595111439</c:v>
                </c:pt>
                <c:pt idx="2">
                  <c:v>73.676746358611695</c:v>
                </c:pt>
                <c:pt idx="3">
                  <c:v>78.484407997747809</c:v>
                </c:pt>
                <c:pt idx="4">
                  <c:v>82.247672926555296</c:v>
                </c:pt>
                <c:pt idx="5">
                  <c:v>83.990879867195204</c:v>
                </c:pt>
                <c:pt idx="6">
                  <c:v>86.03384966619268</c:v>
                </c:pt>
                <c:pt idx="7">
                  <c:v>87.315001755096702</c:v>
                </c:pt>
                <c:pt idx="8">
                  <c:v>88.760355154948186</c:v>
                </c:pt>
                <c:pt idx="9">
                  <c:v>90.721224298471938</c:v>
                </c:pt>
                <c:pt idx="10">
                  <c:v>90.65439818355145</c:v>
                </c:pt>
                <c:pt idx="11">
                  <c:v>91.274926393527323</c:v>
                </c:pt>
                <c:pt idx="12">
                  <c:v>91.370392271985139</c:v>
                </c:pt>
                <c:pt idx="13">
                  <c:v>91.528865630225141</c:v>
                </c:pt>
                <c:pt idx="14">
                  <c:v>92.021469563067512</c:v>
                </c:pt>
                <c:pt idx="15">
                  <c:v>92.777559320453491</c:v>
                </c:pt>
                <c:pt idx="16">
                  <c:v>93.369447766892023</c:v>
                </c:pt>
                <c:pt idx="17">
                  <c:v>93.126964435609139</c:v>
                </c:pt>
                <c:pt idx="18">
                  <c:v>93.281619158710811</c:v>
                </c:pt>
                <c:pt idx="19">
                  <c:v>94.15799592295366</c:v>
                </c:pt>
                <c:pt idx="20">
                  <c:v>93.619568368451525</c:v>
                </c:pt>
                <c:pt idx="21">
                  <c:v>94.163723875661134</c:v>
                </c:pt>
                <c:pt idx="22">
                  <c:v>94.417663112358952</c:v>
                </c:pt>
                <c:pt idx="23">
                  <c:v>95.538432525453828</c:v>
                </c:pt>
                <c:pt idx="24">
                  <c:v>94.482579909710267</c:v>
                </c:pt>
                <c:pt idx="25">
                  <c:v>94.261099071688108</c:v>
                </c:pt>
                <c:pt idx="26">
                  <c:v>95.60716795794346</c:v>
                </c:pt>
                <c:pt idx="27">
                  <c:v>94.812891849174349</c:v>
                </c:pt>
                <c:pt idx="28">
                  <c:v>94.826257072158441</c:v>
                </c:pt>
                <c:pt idx="29">
                  <c:v>95.412417565889498</c:v>
                </c:pt>
                <c:pt idx="30">
                  <c:v>96.126502336754029</c:v>
                </c:pt>
                <c:pt idx="31">
                  <c:v>95.372321896937223</c:v>
                </c:pt>
                <c:pt idx="32">
                  <c:v>94.740337781546401</c:v>
                </c:pt>
                <c:pt idx="33">
                  <c:v>95.561344336283696</c:v>
                </c:pt>
                <c:pt idx="34">
                  <c:v>94.940816126307837</c:v>
                </c:pt>
                <c:pt idx="35">
                  <c:v>96.473998134340519</c:v>
                </c:pt>
                <c:pt idx="36">
                  <c:v>96.134139607030676</c:v>
                </c:pt>
                <c:pt idx="37">
                  <c:v>94.347018362300162</c:v>
                </c:pt>
                <c:pt idx="38">
                  <c:v>95.416236201027814</c:v>
                </c:pt>
                <c:pt idx="39">
                  <c:v>95.887837640609476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sample3!$S$6</c:f>
              <c:strCache>
                <c:ptCount val="1"/>
                <c:pt idx="0">
                  <c:v>Mean3</c:v>
                </c:pt>
              </c:strCache>
            </c:strRef>
          </c:tx>
          <c:marker>
            <c:symbol val="triangle"/>
            <c:size val="5"/>
          </c:marker>
          <c:xVal>
            <c:numRef>
              <c:f>sample3!$P$7:$P$47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sample3!$S$8:$S$47</c:f>
              <c:numCache>
                <c:formatCode>General</c:formatCode>
                <c:ptCount val="40"/>
                <c:pt idx="0">
                  <c:v>56.847581590895857</c:v>
                </c:pt>
                <c:pt idx="1">
                  <c:v>67.631309142842795</c:v>
                </c:pt>
                <c:pt idx="2">
                  <c:v>73.526674250570807</c:v>
                </c:pt>
                <c:pt idx="3">
                  <c:v>75.843758049130585</c:v>
                </c:pt>
                <c:pt idx="4">
                  <c:v>78.644789729668034</c:v>
                </c:pt>
                <c:pt idx="5">
                  <c:v>79.696602382249139</c:v>
                </c:pt>
                <c:pt idx="6">
                  <c:v>81.725272796599981</c:v>
                </c:pt>
                <c:pt idx="7">
                  <c:v>82.037313265955959</c:v>
                </c:pt>
                <c:pt idx="8">
                  <c:v>82.520446420859599</c:v>
                </c:pt>
                <c:pt idx="9">
                  <c:v>83.457382556001576</c:v>
                </c:pt>
                <c:pt idx="10">
                  <c:v>83.319693680489394</c:v>
                </c:pt>
                <c:pt idx="11">
                  <c:v>84.424463592882873</c:v>
                </c:pt>
                <c:pt idx="12">
                  <c:v>84.769907872274345</c:v>
                </c:pt>
                <c:pt idx="13">
                  <c:v>85.358955546802719</c:v>
                </c:pt>
                <c:pt idx="14">
                  <c:v>85.208231038105978</c:v>
                </c:pt>
                <c:pt idx="15">
                  <c:v>86.291003319500462</c:v>
                </c:pt>
                <c:pt idx="16">
                  <c:v>86.336628035646498</c:v>
                </c:pt>
                <c:pt idx="17">
                  <c:v>86.225825153577546</c:v>
                </c:pt>
                <c:pt idx="18">
                  <c:v>87.05847622324282</c:v>
                </c:pt>
                <c:pt idx="19">
                  <c:v>86.822205371772256</c:v>
                </c:pt>
                <c:pt idx="20">
                  <c:v>86.796134105403084</c:v>
                </c:pt>
                <c:pt idx="21">
                  <c:v>86.347219487608982</c:v>
                </c:pt>
                <c:pt idx="22">
                  <c:v>87.174167467756007</c:v>
                </c:pt>
                <c:pt idx="23">
                  <c:v>87.270305262492329</c:v>
                </c:pt>
                <c:pt idx="24">
                  <c:v>87.930234192461867</c:v>
                </c:pt>
                <c:pt idx="25">
                  <c:v>88.90546250008353</c:v>
                </c:pt>
                <c:pt idx="26">
                  <c:v>88.70341018572249</c:v>
                </c:pt>
                <c:pt idx="27">
                  <c:v>88.568165491432453</c:v>
                </c:pt>
                <c:pt idx="28">
                  <c:v>88.298490829926365</c:v>
                </c:pt>
                <c:pt idx="29">
                  <c:v>88.427217707624138</c:v>
                </c:pt>
                <c:pt idx="30">
                  <c:v>88.328635731665727</c:v>
                </c:pt>
                <c:pt idx="31">
                  <c:v>88.428032434698167</c:v>
                </c:pt>
                <c:pt idx="32">
                  <c:v>88.71644581890709</c:v>
                </c:pt>
                <c:pt idx="33">
                  <c:v>90.790740949403983</c:v>
                </c:pt>
                <c:pt idx="34">
                  <c:v>89.847286997669727</c:v>
                </c:pt>
                <c:pt idx="35">
                  <c:v>90.125108929916166</c:v>
                </c:pt>
                <c:pt idx="36">
                  <c:v>90.115332205027741</c:v>
                </c:pt>
                <c:pt idx="37">
                  <c:v>89.994752598070335</c:v>
                </c:pt>
                <c:pt idx="38">
                  <c:v>90.489291932010474</c:v>
                </c:pt>
                <c:pt idx="39">
                  <c:v>90.248132718095661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sample3!$T$6</c:f>
              <c:strCache>
                <c:ptCount val="1"/>
                <c:pt idx="0">
                  <c:v>Mean4</c:v>
                </c:pt>
              </c:strCache>
            </c:strRef>
          </c:tx>
          <c:marker>
            <c:symbol val="circle"/>
            <c:size val="5"/>
          </c:marker>
          <c:xVal>
            <c:numRef>
              <c:f>sample3!$P$7:$P$47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sample3!$T$8:$T$47</c:f>
              <c:numCache>
                <c:formatCode>General</c:formatCode>
                <c:ptCount val="40"/>
                <c:pt idx="0">
                  <c:v>59.636104933907191</c:v>
                </c:pt>
                <c:pt idx="1">
                  <c:v>71.632871813079277</c:v>
                </c:pt>
                <c:pt idx="2">
                  <c:v>78.695938180656142</c:v>
                </c:pt>
                <c:pt idx="3">
                  <c:v>81.508308179122466</c:v>
                </c:pt>
                <c:pt idx="4">
                  <c:v>83.02096147115472</c:v>
                </c:pt>
                <c:pt idx="5">
                  <c:v>86.313443205073526</c:v>
                </c:pt>
                <c:pt idx="6">
                  <c:v>88.195722268332773</c:v>
                </c:pt>
                <c:pt idx="7">
                  <c:v>88.386561661085835</c:v>
                </c:pt>
                <c:pt idx="8">
                  <c:v>90.120186881569012</c:v>
                </c:pt>
                <c:pt idx="9">
                  <c:v>91.439991945135006</c:v>
                </c:pt>
                <c:pt idx="10">
                  <c:v>92.219420201852827</c:v>
                </c:pt>
                <c:pt idx="11">
                  <c:v>93.091254901377368</c:v>
                </c:pt>
                <c:pt idx="12">
                  <c:v>92.607125494498518</c:v>
                </c:pt>
                <c:pt idx="13">
                  <c:v>93.284103129843615</c:v>
                </c:pt>
                <c:pt idx="14">
                  <c:v>94.883136357543066</c:v>
                </c:pt>
                <c:pt idx="15">
                  <c:v>95.497840085779274</c:v>
                </c:pt>
                <c:pt idx="16">
                  <c:v>95.15232034311056</c:v>
                </c:pt>
                <c:pt idx="17">
                  <c:v>95.851395171300751</c:v>
                </c:pt>
                <c:pt idx="18">
                  <c:v>95.230664935924963</c:v>
                </c:pt>
                <c:pt idx="19">
                  <c:v>95.947819285533896</c:v>
                </c:pt>
                <c:pt idx="20">
                  <c:v>95.821262635602892</c:v>
                </c:pt>
                <c:pt idx="21">
                  <c:v>96.598682056607515</c:v>
                </c:pt>
                <c:pt idx="22">
                  <c:v>95.624396735710263</c:v>
                </c:pt>
                <c:pt idx="23">
                  <c:v>96.421904513846769</c:v>
                </c:pt>
                <c:pt idx="24">
                  <c:v>97.197315099138223</c:v>
                </c:pt>
                <c:pt idx="25">
                  <c:v>97.004466870671948</c:v>
                </c:pt>
                <c:pt idx="26">
                  <c:v>96.697115006553844</c:v>
                </c:pt>
                <c:pt idx="27">
                  <c:v>96.881927892167354</c:v>
                </c:pt>
                <c:pt idx="28">
                  <c:v>95.708767835664261</c:v>
                </c:pt>
                <c:pt idx="29">
                  <c:v>95.429539671530804</c:v>
                </c:pt>
                <c:pt idx="30">
                  <c:v>96.556496506630523</c:v>
                </c:pt>
                <c:pt idx="31">
                  <c:v>96.188879571116715</c:v>
                </c:pt>
                <c:pt idx="32">
                  <c:v>96.470116570963356</c:v>
                </c:pt>
                <c:pt idx="33">
                  <c:v>96.331506906753233</c:v>
                </c:pt>
                <c:pt idx="34">
                  <c:v>96.725238706538491</c:v>
                </c:pt>
                <c:pt idx="35">
                  <c:v>96.757380077949563</c:v>
                </c:pt>
                <c:pt idx="36">
                  <c:v>96.640867606584536</c:v>
                </c:pt>
                <c:pt idx="37">
                  <c:v>97.2395006491152</c:v>
                </c:pt>
                <c:pt idx="38">
                  <c:v>97.247535991967979</c:v>
                </c:pt>
                <c:pt idx="39">
                  <c:v>97.464490248992504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sample3!$U$6</c:f>
              <c:strCache>
                <c:ptCount val="1"/>
                <c:pt idx="0">
                  <c:v>Mean5</c:v>
                </c:pt>
              </c:strCache>
            </c:strRef>
          </c:tx>
          <c:marker>
            <c:symbol val="triangle"/>
            <c:size val="5"/>
            <c:spPr>
              <a:solidFill>
                <a:schemeClr val="accent1"/>
              </a:solidFill>
            </c:spPr>
          </c:marker>
          <c:xVal>
            <c:numRef>
              <c:f>sample3!$P$7:$P$47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sample3!$U$8:$U$47</c:f>
              <c:numCache>
                <c:formatCode>General</c:formatCode>
                <c:ptCount val="40"/>
                <c:pt idx="0">
                  <c:v>55.535648277234117</c:v>
                </c:pt>
                <c:pt idx="1">
                  <c:v>69.046445149604139</c:v>
                </c:pt>
                <c:pt idx="2">
                  <c:v>75.847399718177982</c:v>
                </c:pt>
                <c:pt idx="3">
                  <c:v>81.182179911019844</c:v>
                </c:pt>
                <c:pt idx="4">
                  <c:v>84.277902378636767</c:v>
                </c:pt>
                <c:pt idx="5">
                  <c:v>86.817525850886767</c:v>
                </c:pt>
                <c:pt idx="6">
                  <c:v>88.36748161951769</c:v>
                </c:pt>
                <c:pt idx="7">
                  <c:v>88.900540731837381</c:v>
                </c:pt>
                <c:pt idx="8">
                  <c:v>90.434787489299751</c:v>
                </c:pt>
                <c:pt idx="9">
                  <c:v>91.698839254662971</c:v>
                </c:pt>
                <c:pt idx="10">
                  <c:v>91.305066708037799</c:v>
                </c:pt>
                <c:pt idx="11">
                  <c:v>91.629719605521302</c:v>
                </c:pt>
                <c:pt idx="12">
                  <c:v>92.719924980619155</c:v>
                </c:pt>
                <c:pt idx="13">
                  <c:v>94.584060972621202</c:v>
                </c:pt>
                <c:pt idx="14">
                  <c:v>94.29396789970852</c:v>
                </c:pt>
                <c:pt idx="15">
                  <c:v>94.622809866836974</c:v>
                </c:pt>
                <c:pt idx="16">
                  <c:v>95.471096469939042</c:v>
                </c:pt>
                <c:pt idx="17">
                  <c:v>96.357084699845643</c:v>
                </c:pt>
                <c:pt idx="18">
                  <c:v>95.151679909511714</c:v>
                </c:pt>
                <c:pt idx="19">
                  <c:v>95.76118954285171</c:v>
                </c:pt>
                <c:pt idx="20">
                  <c:v>96.075369766222863</c:v>
                </c:pt>
                <c:pt idx="21">
                  <c:v>95.497278155219973</c:v>
                </c:pt>
                <c:pt idx="22">
                  <c:v>95.722440648635938</c:v>
                </c:pt>
                <c:pt idx="23">
                  <c:v>95.97378482733285</c:v>
                </c:pt>
                <c:pt idx="24">
                  <c:v>96.164387496178023</c:v>
                </c:pt>
                <c:pt idx="25">
                  <c:v>96.876529335819242</c:v>
                </c:pt>
                <c:pt idx="26">
                  <c:v>96.656603179459438</c:v>
                </c:pt>
                <c:pt idx="27">
                  <c:v>96.268066969890498</c:v>
                </c:pt>
                <c:pt idx="28">
                  <c:v>96.272256039535421</c:v>
                </c:pt>
                <c:pt idx="29">
                  <c:v>96.00834465190367</c:v>
                </c:pt>
                <c:pt idx="30">
                  <c:v>95.327620834599543</c:v>
                </c:pt>
                <c:pt idx="31">
                  <c:v>95.342282578356873</c:v>
                </c:pt>
                <c:pt idx="32">
                  <c:v>95.209279617129752</c:v>
                </c:pt>
                <c:pt idx="33">
                  <c:v>95.148538107278</c:v>
                </c:pt>
                <c:pt idx="34">
                  <c:v>96.286917783292751</c:v>
                </c:pt>
                <c:pt idx="35">
                  <c:v>97.2106076400039</c:v>
                </c:pt>
                <c:pt idx="36">
                  <c:v>95.496230887808736</c:v>
                </c:pt>
                <c:pt idx="37">
                  <c:v>95.96121761839801</c:v>
                </c:pt>
                <c:pt idx="38">
                  <c:v>95.675313615130278</c:v>
                </c:pt>
                <c:pt idx="39">
                  <c:v>95.72872425310338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20640"/>
        <c:axId val="57370112"/>
      </c:scatterChart>
      <c:valAx>
        <c:axId val="53520640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57370112"/>
        <c:crosses val="autoZero"/>
        <c:crossBetween val="midCat"/>
      </c:valAx>
      <c:valAx>
        <c:axId val="57370112"/>
        <c:scaling>
          <c:orientation val="minMax"/>
          <c:max val="1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20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sample3!$W$6</c:f>
              <c:strCache>
                <c:ptCount val="1"/>
                <c:pt idx="0">
                  <c:v>sample 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 w="127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sample3!$Z$7:$Z$47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plus>
            <c:minus>
              <c:numRef>
                <c:f>sample3!$Z$7:$Z$47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1.0004172017216411</c:v>
                  </c:pt>
                  <c:pt idx="2">
                    <c:v>1.1097629481115709</c:v>
                  </c:pt>
                  <c:pt idx="3">
                    <c:v>1.06687494175622</c:v>
                  </c:pt>
                  <c:pt idx="4">
                    <c:v>1.1480106645040937</c:v>
                  </c:pt>
                  <c:pt idx="5">
                    <c:v>1.0676623077492826</c:v>
                  </c:pt>
                  <c:pt idx="6">
                    <c:v>1.4336567853723918</c:v>
                  </c:pt>
                  <c:pt idx="7">
                    <c:v>1.371349666838082</c:v>
                  </c:pt>
                  <c:pt idx="8">
                    <c:v>1.421406654644352</c:v>
                  </c:pt>
                  <c:pt idx="9">
                    <c:v>1.6491257648380133</c:v>
                  </c:pt>
                  <c:pt idx="10">
                    <c:v>1.7618805307249124</c:v>
                  </c:pt>
                  <c:pt idx="11">
                    <c:v>1.8298663356475209</c:v>
                  </c:pt>
                  <c:pt idx="12">
                    <c:v>1.7549962781193598</c:v>
                  </c:pt>
                  <c:pt idx="13">
                    <c:v>1.7898615209434161</c:v>
                  </c:pt>
                  <c:pt idx="14">
                    <c:v>1.8290535869788331</c:v>
                  </c:pt>
                  <c:pt idx="15">
                    <c:v>2.02502120652714</c:v>
                  </c:pt>
                  <c:pt idx="16">
                    <c:v>1.8625098265125122</c:v>
                  </c:pt>
                  <c:pt idx="17">
                    <c:v>1.8725211129835051</c:v>
                  </c:pt>
                  <c:pt idx="18">
                    <c:v>2.0436591797145001</c:v>
                  </c:pt>
                  <c:pt idx="19">
                    <c:v>1.7223355811161383</c:v>
                  </c:pt>
                  <c:pt idx="20">
                    <c:v>1.9089493069859205</c:v>
                  </c:pt>
                  <c:pt idx="21">
                    <c:v>1.9977911350224538</c:v>
                  </c:pt>
                  <c:pt idx="22">
                    <c:v>2.1681401596208176</c:v>
                  </c:pt>
                  <c:pt idx="23">
                    <c:v>1.9229129646600209</c:v>
                  </c:pt>
                  <c:pt idx="24">
                    <c:v>1.9250829737845405</c:v>
                  </c:pt>
                  <c:pt idx="25">
                    <c:v>1.8671745470988894</c:v>
                  </c:pt>
                  <c:pt idx="26">
                    <c:v>1.7050908564027294</c:v>
                  </c:pt>
                  <c:pt idx="27">
                    <c:v>1.6912912901413504</c:v>
                  </c:pt>
                  <c:pt idx="28">
                    <c:v>1.789315364065363</c:v>
                  </c:pt>
                  <c:pt idx="29">
                    <c:v>1.694841569986036</c:v>
                  </c:pt>
                  <c:pt idx="30">
                    <c:v>1.6104865055102517</c:v>
                  </c:pt>
                  <c:pt idx="31">
                    <c:v>1.7383238127260172</c:v>
                  </c:pt>
                  <c:pt idx="32">
                    <c:v>1.7026385192487077</c:v>
                  </c:pt>
                  <c:pt idx="33">
                    <c:v>1.6540488258793271</c:v>
                  </c:pt>
                  <c:pt idx="34">
                    <c:v>1.2346083750423047</c:v>
                  </c:pt>
                  <c:pt idx="35">
                    <c:v>1.4405643539196531</c:v>
                  </c:pt>
                  <c:pt idx="36">
                    <c:v>1.5010541027748427</c:v>
                  </c:pt>
                  <c:pt idx="37">
                    <c:v>1.344865386868398</c:v>
                  </c:pt>
                  <c:pt idx="38">
                    <c:v>1.4547305540268725</c:v>
                  </c:pt>
                  <c:pt idx="39">
                    <c:v>1.3696842303959342</c:v>
                  </c:pt>
                  <c:pt idx="40">
                    <c:v>1.4413293831721603</c:v>
                  </c:pt>
                </c:numCache>
              </c:numRef>
            </c:minus>
          </c:errBars>
          <c:xVal>
            <c:numRef>
              <c:f>sample3!$V$8:$V$47</c:f>
              <c:numCache>
                <c:formatCode>#,##0.00</c:formatCode>
                <c:ptCount val="40"/>
                <c:pt idx="0">
                  <c:v>0</c:v>
                </c:pt>
                <c:pt idx="1">
                  <c:v>0.98099999999999987</c:v>
                </c:pt>
                <c:pt idx="2">
                  <c:v>1.9619999999999997</c:v>
                </c:pt>
                <c:pt idx="3">
                  <c:v>2.9429999999999996</c:v>
                </c:pt>
                <c:pt idx="4">
                  <c:v>3.9239999999999995</c:v>
                </c:pt>
                <c:pt idx="5">
                  <c:v>4.9049999999999994</c:v>
                </c:pt>
                <c:pt idx="6">
                  <c:v>5.8859999999999992</c:v>
                </c:pt>
                <c:pt idx="7">
                  <c:v>6.8669999999999991</c:v>
                </c:pt>
                <c:pt idx="8">
                  <c:v>7.8480000000000008</c:v>
                </c:pt>
                <c:pt idx="9">
                  <c:v>8.8650000000000002</c:v>
                </c:pt>
                <c:pt idx="10">
                  <c:v>9.8460000000000001</c:v>
                </c:pt>
                <c:pt idx="11">
                  <c:v>10.827</c:v>
                </c:pt>
                <c:pt idx="12">
                  <c:v>11.808000000000002</c:v>
                </c:pt>
                <c:pt idx="13">
                  <c:v>12.789</c:v>
                </c:pt>
                <c:pt idx="14">
                  <c:v>13.770000000000001</c:v>
                </c:pt>
                <c:pt idx="15">
                  <c:v>14.750999999999999</c:v>
                </c:pt>
                <c:pt idx="16">
                  <c:v>15.732000000000001</c:v>
                </c:pt>
                <c:pt idx="17">
                  <c:v>16.713000000000001</c:v>
                </c:pt>
                <c:pt idx="18">
                  <c:v>17.694000000000003</c:v>
                </c:pt>
                <c:pt idx="19">
                  <c:v>18.656999999999996</c:v>
                </c:pt>
                <c:pt idx="20">
                  <c:v>19.637999999999998</c:v>
                </c:pt>
                <c:pt idx="21">
                  <c:v>20.619</c:v>
                </c:pt>
                <c:pt idx="22">
                  <c:v>21.6</c:v>
                </c:pt>
                <c:pt idx="23">
                  <c:v>22.581000000000003</c:v>
                </c:pt>
                <c:pt idx="24">
                  <c:v>23.561999999999998</c:v>
                </c:pt>
                <c:pt idx="25">
                  <c:v>24.542999999999999</c:v>
                </c:pt>
                <c:pt idx="26">
                  <c:v>25.524000000000001</c:v>
                </c:pt>
                <c:pt idx="27">
                  <c:v>26.505000000000003</c:v>
                </c:pt>
                <c:pt idx="28">
                  <c:v>27.486000000000004</c:v>
                </c:pt>
                <c:pt idx="29">
                  <c:v>28.484000000000002</c:v>
                </c:pt>
                <c:pt idx="30">
                  <c:v>29.465000000000003</c:v>
                </c:pt>
                <c:pt idx="31">
                  <c:v>30.446000000000005</c:v>
                </c:pt>
                <c:pt idx="32">
                  <c:v>31.427</c:v>
                </c:pt>
                <c:pt idx="33">
                  <c:v>32.408000000000001</c:v>
                </c:pt>
                <c:pt idx="34">
                  <c:v>33.389000000000003</c:v>
                </c:pt>
                <c:pt idx="35">
                  <c:v>34.370000000000005</c:v>
                </c:pt>
                <c:pt idx="36">
                  <c:v>35.350999999999999</c:v>
                </c:pt>
                <c:pt idx="37">
                  <c:v>36.332000000000001</c:v>
                </c:pt>
                <c:pt idx="38">
                  <c:v>37.313000000000002</c:v>
                </c:pt>
                <c:pt idx="39">
                  <c:v>38.294000000000004</c:v>
                </c:pt>
              </c:numCache>
            </c:numRef>
          </c:xVal>
          <c:yVal>
            <c:numRef>
              <c:f>sample3!$W$8:$W$47</c:f>
              <c:numCache>
                <c:formatCode>#,##0.00</c:formatCode>
                <c:ptCount val="40"/>
                <c:pt idx="0">
                  <c:v>56.362163241250116</c:v>
                </c:pt>
                <c:pt idx="1">
                  <c:v>68.353452351895214</c:v>
                </c:pt>
                <c:pt idx="2">
                  <c:v>75.253030799022625</c:v>
                </c:pt>
                <c:pt idx="3">
                  <c:v>79.311695273240503</c:v>
                </c:pt>
                <c:pt idx="4">
                  <c:v>82.234595769652401</c:v>
                </c:pt>
                <c:pt idx="5">
                  <c:v>84.453974859340974</c:v>
                </c:pt>
                <c:pt idx="6">
                  <c:v>86.346567315386395</c:v>
                </c:pt>
                <c:pt idx="7">
                  <c:v>87.015315480052635</c:v>
                </c:pt>
                <c:pt idx="8">
                  <c:v>88.312042066372854</c:v>
                </c:pt>
                <c:pt idx="9">
                  <c:v>89.728167963733569</c:v>
                </c:pt>
                <c:pt idx="10">
                  <c:v>89.79028247382675</c:v>
                </c:pt>
                <c:pt idx="11">
                  <c:v>90.574158344645355</c:v>
                </c:pt>
                <c:pt idx="12">
                  <c:v>91.013715301645988</c:v>
                </c:pt>
                <c:pt idx="13">
                  <c:v>91.607694855775534</c:v>
                </c:pt>
                <c:pt idx="14">
                  <c:v>92.173653630676583</c:v>
                </c:pt>
                <c:pt idx="15">
                  <c:v>92.71833662966344</c:v>
                </c:pt>
                <c:pt idx="16">
                  <c:v>92.858343769773143</c:v>
                </c:pt>
                <c:pt idx="17">
                  <c:v>93.170207493905579</c:v>
                </c:pt>
                <c:pt idx="18">
                  <c:v>93.060377800153987</c:v>
                </c:pt>
                <c:pt idx="19">
                  <c:v>93.533151855071708</c:v>
                </c:pt>
                <c:pt idx="20">
                  <c:v>93.694276055616015</c:v>
                </c:pt>
                <c:pt idx="21">
                  <c:v>93.876458205790868</c:v>
                </c:pt>
                <c:pt idx="22">
                  <c:v>93.910409101529837</c:v>
                </c:pt>
                <c:pt idx="23">
                  <c:v>94.12019387300171</c:v>
                </c:pt>
                <c:pt idx="24">
                  <c:v>94.380196804005053</c:v>
                </c:pt>
                <c:pt idx="25">
                  <c:v>94.678301159219927</c:v>
                </c:pt>
                <c:pt idx="26">
                  <c:v>94.689122420680036</c:v>
                </c:pt>
                <c:pt idx="27">
                  <c:v>94.752506554919933</c:v>
                </c:pt>
                <c:pt idx="28">
                  <c:v>94.270749306564596</c:v>
                </c:pt>
                <c:pt idx="29">
                  <c:v>94.173025573756505</c:v>
                </c:pt>
                <c:pt idx="30">
                  <c:v>94.496666501017103</c:v>
                </c:pt>
                <c:pt idx="31">
                  <c:v>94.423317862012027</c:v>
                </c:pt>
                <c:pt idx="32">
                  <c:v>94.413834941969469</c:v>
                </c:pt>
                <c:pt idx="33">
                  <c:v>94.99352752187113</c:v>
                </c:pt>
                <c:pt idx="34">
                  <c:v>94.851734231097524</c:v>
                </c:pt>
                <c:pt idx="35">
                  <c:v>95.474835965456947</c:v>
                </c:pt>
                <c:pt idx="36">
                  <c:v>94.870909934579942</c:v>
                </c:pt>
                <c:pt idx="37">
                  <c:v>94.830116767840408</c:v>
                </c:pt>
                <c:pt idx="38">
                  <c:v>95.172525771121059</c:v>
                </c:pt>
                <c:pt idx="39">
                  <c:v>95.243278874512995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sample3!$AA$6</c:f>
              <c:strCache>
                <c:ptCount val="1"/>
                <c:pt idx="0">
                  <c:v>single exp. fit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sample3!$V$7:$V$47</c:f>
              <c:numCache>
                <c:formatCode>#,##0.00</c:formatCode>
                <c:ptCount val="41"/>
                <c:pt idx="0">
                  <c:v>-3.468</c:v>
                </c:pt>
                <c:pt idx="1">
                  <c:v>0</c:v>
                </c:pt>
                <c:pt idx="2">
                  <c:v>0.98099999999999987</c:v>
                </c:pt>
                <c:pt idx="3">
                  <c:v>1.9619999999999997</c:v>
                </c:pt>
                <c:pt idx="4">
                  <c:v>2.9429999999999996</c:v>
                </c:pt>
                <c:pt idx="5">
                  <c:v>3.9239999999999995</c:v>
                </c:pt>
                <c:pt idx="6">
                  <c:v>4.9049999999999994</c:v>
                </c:pt>
                <c:pt idx="7">
                  <c:v>5.8859999999999992</c:v>
                </c:pt>
                <c:pt idx="8">
                  <c:v>6.8669999999999991</c:v>
                </c:pt>
                <c:pt idx="9">
                  <c:v>7.8480000000000008</c:v>
                </c:pt>
                <c:pt idx="10">
                  <c:v>8.8650000000000002</c:v>
                </c:pt>
                <c:pt idx="11">
                  <c:v>9.8460000000000001</c:v>
                </c:pt>
                <c:pt idx="12">
                  <c:v>10.827</c:v>
                </c:pt>
                <c:pt idx="13">
                  <c:v>11.808000000000002</c:v>
                </c:pt>
                <c:pt idx="14">
                  <c:v>12.789</c:v>
                </c:pt>
                <c:pt idx="15">
                  <c:v>13.770000000000001</c:v>
                </c:pt>
                <c:pt idx="16">
                  <c:v>14.750999999999999</c:v>
                </c:pt>
                <c:pt idx="17">
                  <c:v>15.732000000000001</c:v>
                </c:pt>
                <c:pt idx="18">
                  <c:v>16.713000000000001</c:v>
                </c:pt>
                <c:pt idx="19">
                  <c:v>17.694000000000003</c:v>
                </c:pt>
                <c:pt idx="20">
                  <c:v>18.656999999999996</c:v>
                </c:pt>
                <c:pt idx="21">
                  <c:v>19.637999999999998</c:v>
                </c:pt>
                <c:pt idx="22">
                  <c:v>20.619</c:v>
                </c:pt>
                <c:pt idx="23">
                  <c:v>21.6</c:v>
                </c:pt>
                <c:pt idx="24">
                  <c:v>22.581000000000003</c:v>
                </c:pt>
                <c:pt idx="25">
                  <c:v>23.561999999999998</c:v>
                </c:pt>
                <c:pt idx="26">
                  <c:v>24.542999999999999</c:v>
                </c:pt>
                <c:pt idx="27">
                  <c:v>25.524000000000001</c:v>
                </c:pt>
                <c:pt idx="28">
                  <c:v>26.505000000000003</c:v>
                </c:pt>
                <c:pt idx="29">
                  <c:v>27.486000000000004</c:v>
                </c:pt>
                <c:pt idx="30">
                  <c:v>28.484000000000002</c:v>
                </c:pt>
                <c:pt idx="31">
                  <c:v>29.465000000000003</c:v>
                </c:pt>
                <c:pt idx="32">
                  <c:v>30.446000000000005</c:v>
                </c:pt>
                <c:pt idx="33">
                  <c:v>31.427</c:v>
                </c:pt>
                <c:pt idx="34">
                  <c:v>32.408000000000001</c:v>
                </c:pt>
                <c:pt idx="35">
                  <c:v>33.389000000000003</c:v>
                </c:pt>
                <c:pt idx="36">
                  <c:v>34.370000000000005</c:v>
                </c:pt>
                <c:pt idx="37">
                  <c:v>35.350999999999999</c:v>
                </c:pt>
                <c:pt idx="38">
                  <c:v>36.332000000000001</c:v>
                </c:pt>
                <c:pt idx="39">
                  <c:v>37.313000000000002</c:v>
                </c:pt>
                <c:pt idx="40">
                  <c:v>38.294000000000004</c:v>
                </c:pt>
              </c:numCache>
            </c:numRef>
          </c:xVal>
          <c:yVal>
            <c:numRef>
              <c:f>sample3!$AA$7:$AA$47</c:f>
              <c:numCache>
                <c:formatCode>General</c:formatCode>
                <c:ptCount val="41"/>
                <c:pt idx="1">
                  <c:v>59.241579962925556</c:v>
                </c:pt>
                <c:pt idx="2">
                  <c:v>66.952761091960895</c:v>
                </c:pt>
                <c:pt idx="3">
                  <c:v>72.96223474288071</c:v>
                </c:pt>
                <c:pt idx="4">
                  <c:v>77.645534610538903</c:v>
                </c:pt>
                <c:pt idx="5">
                  <c:v>81.295321417915972</c:v>
                </c:pt>
                <c:pt idx="6">
                  <c:v>84.139671366825951</c:v>
                </c:pt>
                <c:pt idx="7">
                  <c:v>86.356328683771636</c:v>
                </c:pt>
                <c:pt idx="8">
                  <c:v>88.083812906538185</c:v>
                </c:pt>
                <c:pt idx="9">
                  <c:v>89.430075008981362</c:v>
                </c:pt>
                <c:pt idx="10">
                  <c:v>90.512989627625231</c:v>
                </c:pt>
                <c:pt idx="11">
                  <c:v>91.32317974281176</c:v>
                </c:pt>
                <c:pt idx="12">
                  <c:v>91.954576680320628</c:v>
                </c:pt>
                <c:pt idx="13">
                  <c:v>92.446636611962475</c:v>
                </c:pt>
                <c:pt idx="14">
                  <c:v>92.830108500949876</c:v>
                </c:pt>
                <c:pt idx="15">
                  <c:v>93.128955613237395</c:v>
                </c:pt>
                <c:pt idx="16">
                  <c:v>93.361852988735805</c:v>
                </c:pt>
                <c:pt idx="17">
                  <c:v>93.543354449796837</c:v>
                </c:pt>
                <c:pt idx="18">
                  <c:v>93.684802073656002</c:v>
                </c:pt>
                <c:pt idx="19">
                  <c:v>93.795034962021987</c:v>
                </c:pt>
                <c:pt idx="20">
                  <c:v>93.879550502009039</c:v>
                </c:pt>
                <c:pt idx="21">
                  <c:v>93.94680620551398</c:v>
                </c:pt>
                <c:pt idx="22">
                  <c:v>93.999219885250426</c:v>
                </c:pt>
                <c:pt idx="23">
                  <c:v>94.040066886773701</c:v>
                </c:pt>
                <c:pt idx="24">
                  <c:v>94.071899750671662</c:v>
                </c:pt>
                <c:pt idx="25">
                  <c:v>94.096707721542415</c:v>
                </c:pt>
                <c:pt idx="26">
                  <c:v>94.116041056447386</c:v>
                </c:pt>
                <c:pt idx="27">
                  <c:v>94.131107900910223</c:v>
                </c:pt>
                <c:pt idx="28">
                  <c:v>94.142849786269494</c:v>
                </c:pt>
                <c:pt idx="29">
                  <c:v>94.152000466236416</c:v>
                </c:pt>
                <c:pt idx="30">
                  <c:v>94.159240347983911</c:v>
                </c:pt>
                <c:pt idx="31">
                  <c:v>94.164773950233013</c:v>
                </c:pt>
                <c:pt idx="32">
                  <c:v>94.169086394248296</c:v>
                </c:pt>
                <c:pt idx="33">
                  <c:v>94.172447165866458</c:v>
                </c:pt>
                <c:pt idx="34">
                  <c:v>94.175066280649006</c:v>
                </c:pt>
                <c:pt idx="35">
                  <c:v>94.177107407813708</c:v>
                </c:pt>
                <c:pt idx="36">
                  <c:v>94.178698097969914</c:v>
                </c:pt>
                <c:pt idx="37">
                  <c:v>94.179937753791819</c:v>
                </c:pt>
                <c:pt idx="38">
                  <c:v>94.180903841719626</c:v>
                </c:pt>
                <c:pt idx="39">
                  <c:v>94.181656732859068</c:v>
                </c:pt>
                <c:pt idx="40">
                  <c:v>94.18224347558872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9600"/>
        <c:axId val="84331520"/>
      </c:scatterChart>
      <c:valAx>
        <c:axId val="84329600"/>
        <c:scaling>
          <c:orientation val="minMax"/>
          <c:max val="40"/>
          <c:min val="0"/>
        </c:scaling>
        <c:delete val="0"/>
        <c:axPos val="b"/>
        <c:numFmt formatCode="#,##0.00" sourceLinked="1"/>
        <c:majorTickMark val="out"/>
        <c:minorTickMark val="none"/>
        <c:tickLblPos val="nextTo"/>
        <c:crossAx val="84331520"/>
        <c:crosses val="autoZero"/>
        <c:crossBetween val="midCat"/>
      </c:valAx>
      <c:valAx>
        <c:axId val="84331520"/>
        <c:scaling>
          <c:orientation val="minMax"/>
          <c:max val="120"/>
          <c:min val="5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4329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361951</xdr:colOff>
      <xdr:row>25</xdr:row>
      <xdr:rowOff>133350</xdr:rowOff>
    </xdr:from>
    <xdr:to>
      <xdr:col>38</xdr:col>
      <xdr:colOff>742951</xdr:colOff>
      <xdr:row>45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381000</xdr:colOff>
      <xdr:row>5</xdr:row>
      <xdr:rowOff>4762</xdr:rowOff>
    </xdr:from>
    <xdr:to>
      <xdr:col>38</xdr:col>
      <xdr:colOff>685799</xdr:colOff>
      <xdr:row>24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40</xdr:col>
      <xdr:colOff>0</xdr:colOff>
      <xdr:row>5</xdr:row>
      <xdr:rowOff>0</xdr:rowOff>
    </xdr:from>
    <xdr:to>
      <xdr:col>49</xdr:col>
      <xdr:colOff>75505</xdr:colOff>
      <xdr:row>34</xdr:row>
      <xdr:rowOff>65972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041350" y="981075"/>
          <a:ext cx="5561905" cy="5628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361951</xdr:colOff>
      <xdr:row>25</xdr:row>
      <xdr:rowOff>133350</xdr:rowOff>
    </xdr:from>
    <xdr:to>
      <xdr:col>38</xdr:col>
      <xdr:colOff>742951</xdr:colOff>
      <xdr:row>45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381000</xdr:colOff>
      <xdr:row>5</xdr:row>
      <xdr:rowOff>4762</xdr:rowOff>
    </xdr:from>
    <xdr:to>
      <xdr:col>38</xdr:col>
      <xdr:colOff>685799</xdr:colOff>
      <xdr:row>24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361951</xdr:colOff>
      <xdr:row>25</xdr:row>
      <xdr:rowOff>133350</xdr:rowOff>
    </xdr:from>
    <xdr:to>
      <xdr:col>38</xdr:col>
      <xdr:colOff>742951</xdr:colOff>
      <xdr:row>45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381000</xdr:colOff>
      <xdr:row>5</xdr:row>
      <xdr:rowOff>4762</xdr:rowOff>
    </xdr:from>
    <xdr:to>
      <xdr:col>38</xdr:col>
      <xdr:colOff>685799</xdr:colOff>
      <xdr:row>24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AO6" sqref="AO6"/>
    </sheetView>
  </sheetViews>
  <sheetFormatPr defaultColWidth="9.140625" defaultRowHeight="15" x14ac:dyDescent="0.25"/>
  <cols>
    <col min="11" max="11" width="10.42578125" style="4" customWidth="1"/>
    <col min="12" max="12" width="10.28515625" style="4" customWidth="1"/>
    <col min="13" max="13" width="10.5703125" style="4" customWidth="1"/>
    <col min="14" max="14" width="10.28515625" style="4" customWidth="1"/>
    <col min="15" max="15" width="10" style="4" customWidth="1"/>
    <col min="16" max="16" width="9.140625" style="4"/>
    <col min="19" max="19" width="12.28515625" customWidth="1"/>
    <col min="23" max="23" width="11.85546875" customWidth="1"/>
    <col min="24" max="24" width="12" bestFit="1" customWidth="1"/>
    <col min="25" max="25" width="8.5703125" style="12" customWidth="1"/>
    <col min="27" max="27" width="13.7109375" customWidth="1"/>
    <col min="31" max="31" width="12" customWidth="1"/>
    <col min="39" max="39" width="12.5703125" customWidth="1"/>
  </cols>
  <sheetData>
    <row r="1" spans="1:31" x14ac:dyDescent="0.25">
      <c r="C1" s="3" t="s">
        <v>21</v>
      </c>
      <c r="D1" s="3"/>
      <c r="E1" s="3"/>
      <c r="F1" s="3"/>
      <c r="G1" s="3"/>
      <c r="H1" s="3"/>
      <c r="I1" s="3"/>
      <c r="J1" s="3"/>
      <c r="AC1" s="33" t="s">
        <v>37</v>
      </c>
    </row>
    <row r="2" spans="1:31" x14ac:dyDescent="0.25">
      <c r="C2" s="3"/>
      <c r="D2" s="6" t="s">
        <v>9</v>
      </c>
      <c r="E2" s="3">
        <v>1643</v>
      </c>
      <c r="F2" s="3">
        <v>830.66300000000001</v>
      </c>
      <c r="G2" s="3">
        <v>1803.348</v>
      </c>
      <c r="H2" s="3">
        <v>1025.0119999999999</v>
      </c>
      <c r="I2" s="3">
        <v>1312.5930000000001</v>
      </c>
      <c r="J2" s="3"/>
      <c r="AC2" t="s">
        <v>38</v>
      </c>
    </row>
    <row r="3" spans="1:31" ht="15.75" thickBot="1" x14ac:dyDescent="0.3">
      <c r="C3" s="3"/>
      <c r="D3" s="6" t="s">
        <v>10</v>
      </c>
      <c r="E3" s="3">
        <v>1506</v>
      </c>
      <c r="F3" s="3">
        <v>712.98699999999997</v>
      </c>
      <c r="G3" s="3">
        <v>1629.673</v>
      </c>
      <c r="H3" s="3">
        <v>916.995</v>
      </c>
      <c r="I3" s="3">
        <v>1181.6579999999999</v>
      </c>
      <c r="J3" s="3"/>
    </row>
    <row r="4" spans="1:31" ht="15.75" thickBot="1" x14ac:dyDescent="0.3">
      <c r="C4" s="3"/>
      <c r="D4" s="6" t="s">
        <v>11</v>
      </c>
      <c r="E4" s="3">
        <v>5.5</v>
      </c>
      <c r="F4" s="3">
        <v>8.17</v>
      </c>
      <c r="G4" s="3">
        <v>5.3</v>
      </c>
      <c r="H4" s="3">
        <v>5.2809999999999997</v>
      </c>
      <c r="I4" s="3">
        <v>5.5990000000000002</v>
      </c>
      <c r="J4" s="3"/>
      <c r="AA4" s="28" t="s">
        <v>27</v>
      </c>
      <c r="AB4" s="29"/>
      <c r="AC4" s="30"/>
    </row>
    <row r="5" spans="1:31" ht="15.75" thickBot="1" x14ac:dyDescent="0.3">
      <c r="C5" s="4"/>
      <c r="D5" s="10" t="s">
        <v>12</v>
      </c>
      <c r="E5" s="11">
        <f>E3*100/E2</f>
        <v>91.661594643943999</v>
      </c>
      <c r="F5" s="11">
        <f>F3*100/F2</f>
        <v>85.833484818753206</v>
      </c>
      <c r="G5" s="11">
        <f t="shared" ref="G5:I5" si="0">G3*100/G2</f>
        <v>90.369301987192699</v>
      </c>
      <c r="H5" s="11">
        <f t="shared" si="0"/>
        <v>89.461879470679378</v>
      </c>
      <c r="I5" s="11">
        <f t="shared" si="0"/>
        <v>90.024706820773829</v>
      </c>
      <c r="J5" s="4"/>
      <c r="Q5" s="7" t="s">
        <v>23</v>
      </c>
      <c r="R5" s="8"/>
      <c r="S5" s="8"/>
      <c r="T5" s="8"/>
      <c r="U5" s="9"/>
    </row>
    <row r="6" spans="1:31" ht="17.25" x14ac:dyDescent="0.25">
      <c r="A6" t="s">
        <v>13</v>
      </c>
      <c r="B6" t="s">
        <v>22</v>
      </c>
      <c r="C6" t="s">
        <v>14</v>
      </c>
      <c r="D6" s="4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4"/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8</v>
      </c>
      <c r="Q6" t="s">
        <v>1</v>
      </c>
      <c r="R6" t="s">
        <v>2</v>
      </c>
      <c r="S6" t="s">
        <v>3</v>
      </c>
      <c r="T6" t="s">
        <v>4</v>
      </c>
      <c r="U6" t="s">
        <v>5</v>
      </c>
      <c r="V6" t="s">
        <v>20</v>
      </c>
      <c r="W6" t="s">
        <v>36</v>
      </c>
      <c r="X6" t="s">
        <v>6</v>
      </c>
      <c r="Y6" s="12" t="s">
        <v>24</v>
      </c>
      <c r="Z6" t="s">
        <v>7</v>
      </c>
      <c r="AA6" t="s">
        <v>32</v>
      </c>
      <c r="AB6" t="s">
        <v>33</v>
      </c>
      <c r="AC6" s="13" t="s">
        <v>25</v>
      </c>
      <c r="AD6" s="14"/>
      <c r="AE6" s="15"/>
    </row>
    <row r="7" spans="1:31" x14ac:dyDescent="0.25">
      <c r="A7">
        <v>1</v>
      </c>
      <c r="B7">
        <v>1.1759999999999999</v>
      </c>
      <c r="C7">
        <f>B7-B$8</f>
        <v>-3.468</v>
      </c>
      <c r="D7" s="4">
        <v>1</v>
      </c>
      <c r="E7" s="3">
        <v>1244.55</v>
      </c>
      <c r="F7" s="3">
        <v>618.36</v>
      </c>
      <c r="G7" s="3">
        <v>1363.51</v>
      </c>
      <c r="H7" s="3">
        <v>561.72</v>
      </c>
      <c r="I7" s="3">
        <v>1066.27</v>
      </c>
      <c r="J7" s="5"/>
      <c r="K7" s="5">
        <f>(E7-E$4)</f>
        <v>1239.05</v>
      </c>
      <c r="L7" s="5">
        <f t="shared" ref="L7:O22" si="1">(F7-F$4)</f>
        <v>610.19000000000005</v>
      </c>
      <c r="M7" s="5">
        <f t="shared" si="1"/>
        <v>1358.21</v>
      </c>
      <c r="N7" s="5">
        <f t="shared" si="1"/>
        <v>556.43900000000008</v>
      </c>
      <c r="O7" s="5">
        <f t="shared" si="1"/>
        <v>1060.671</v>
      </c>
      <c r="P7" s="5">
        <f>C7</f>
        <v>-3.468</v>
      </c>
      <c r="Q7">
        <f>K7*100/K$7</f>
        <v>100</v>
      </c>
      <c r="R7">
        <f t="shared" ref="R7:T7" si="2">L7*100/L$7</f>
        <v>100</v>
      </c>
      <c r="S7">
        <f t="shared" si="2"/>
        <v>100</v>
      </c>
      <c r="T7">
        <f t="shared" si="2"/>
        <v>100</v>
      </c>
      <c r="U7">
        <f>O7*100/O$7</f>
        <v>100</v>
      </c>
      <c r="V7" s="1">
        <f>P7</f>
        <v>-3.468</v>
      </c>
      <c r="W7" s="1">
        <f>AVERAGE(Q7:U7)</f>
        <v>100</v>
      </c>
      <c r="X7">
        <f t="shared" ref="X7:X38" si="3">STDEV(Q7:U7)</f>
        <v>0</v>
      </c>
      <c r="Y7" s="12">
        <v>4</v>
      </c>
      <c r="Z7" s="2">
        <f>X7/SQRT(Y7)</f>
        <v>0</v>
      </c>
      <c r="AC7" s="16"/>
      <c r="AD7" s="17"/>
      <c r="AE7" s="18"/>
    </row>
    <row r="8" spans="1:31" x14ac:dyDescent="0.25">
      <c r="A8">
        <v>2</v>
      </c>
      <c r="B8">
        <v>4.6440000000000001</v>
      </c>
      <c r="C8">
        <f t="shared" ref="C8:C47" si="4">B8-B$8</f>
        <v>0</v>
      </c>
      <c r="D8" s="4">
        <v>2</v>
      </c>
      <c r="E8" s="3">
        <v>631.16999999999996</v>
      </c>
      <c r="F8" s="3">
        <v>294.67</v>
      </c>
      <c r="G8" s="3">
        <v>703.05</v>
      </c>
      <c r="H8" s="3">
        <v>302.14999999999998</v>
      </c>
      <c r="I8" s="3">
        <v>535.89</v>
      </c>
      <c r="J8" s="5"/>
      <c r="K8" s="5">
        <f t="shared" ref="K8:O47" si="5">(E8-E$4)</f>
        <v>625.66999999999996</v>
      </c>
      <c r="L8" s="5">
        <f t="shared" si="1"/>
        <v>286.5</v>
      </c>
      <c r="M8" s="5">
        <f t="shared" si="1"/>
        <v>697.75</v>
      </c>
      <c r="N8" s="5">
        <f t="shared" si="1"/>
        <v>296.86899999999997</v>
      </c>
      <c r="O8" s="5">
        <f t="shared" si="1"/>
        <v>530.29099999999994</v>
      </c>
      <c r="P8" s="5">
        <f t="shared" ref="P8:P47" si="6">C8</f>
        <v>0</v>
      </c>
      <c r="Q8">
        <f>(K8*100/K$7)/(E$5/100)</f>
        <v>55.089533047879229</v>
      </c>
      <c r="R8">
        <f t="shared" ref="R8:T23" si="7">(L8*100/L$7)/(F$5/100)</f>
        <v>54.701948356334228</v>
      </c>
      <c r="S8">
        <f t="shared" si="7"/>
        <v>56.847581590895857</v>
      </c>
      <c r="T8">
        <f t="shared" si="7"/>
        <v>59.636104933907191</v>
      </c>
      <c r="U8">
        <f>(O8*100/O$7)/(I$5/100)</f>
        <v>55.535648277234117</v>
      </c>
      <c r="V8" s="1">
        <f t="shared" ref="V8:V47" si="8">P8</f>
        <v>0</v>
      </c>
      <c r="W8" s="1">
        <f t="shared" ref="W8:W38" si="9">AVERAGE(Q8:U8)</f>
        <v>56.362163241250116</v>
      </c>
      <c r="X8">
        <f t="shared" si="3"/>
        <v>2.0008344034432821</v>
      </c>
      <c r="Y8" s="12">
        <v>4</v>
      </c>
      <c r="Z8" s="2">
        <f t="shared" ref="Z8:Z47" si="10">X8/SQRT(Y8)</f>
        <v>1.0004172017216411</v>
      </c>
      <c r="AA8">
        <f>Y0+(PLATEAU-Y0)*(1-EXP(-K*V8))</f>
        <v>59.241579962925556</v>
      </c>
      <c r="AB8" s="1">
        <f>(W8-AA8)^2</f>
        <v>8.2910406570641406</v>
      </c>
      <c r="AC8" s="19">
        <f>SUM(AB:AB)</f>
        <v>40.025331491971365</v>
      </c>
      <c r="AD8" s="20" t="s">
        <v>26</v>
      </c>
      <c r="AE8" s="18"/>
    </row>
    <row r="9" spans="1:31" x14ac:dyDescent="0.25">
      <c r="A9">
        <v>3</v>
      </c>
      <c r="B9">
        <v>5.625</v>
      </c>
      <c r="C9">
        <f t="shared" si="4"/>
        <v>0.98099999999999987</v>
      </c>
      <c r="D9" s="4">
        <v>3</v>
      </c>
      <c r="E9" s="3">
        <v>776.47</v>
      </c>
      <c r="F9" s="3">
        <v>351.61</v>
      </c>
      <c r="G9" s="3">
        <v>835.41</v>
      </c>
      <c r="H9" s="3">
        <v>361.87</v>
      </c>
      <c r="I9" s="3">
        <v>664.9</v>
      </c>
      <c r="J9" s="5"/>
      <c r="K9" s="5">
        <f t="shared" si="5"/>
        <v>770.97</v>
      </c>
      <c r="L9" s="5">
        <f t="shared" si="1"/>
        <v>343.44</v>
      </c>
      <c r="M9" s="5">
        <f t="shared" si="1"/>
        <v>830.11</v>
      </c>
      <c r="N9" s="5">
        <f t="shared" si="1"/>
        <v>356.589</v>
      </c>
      <c r="O9" s="5">
        <f t="shared" si="1"/>
        <v>659.30099999999993</v>
      </c>
      <c r="P9" s="5">
        <f t="shared" si="6"/>
        <v>0.98099999999999987</v>
      </c>
      <c r="Q9">
        <f t="shared" ref="Q9:T47" si="11">(K9*100/K$7)/(E$5/100)</f>
        <v>67.883033058838464</v>
      </c>
      <c r="R9">
        <f t="shared" si="7"/>
        <v>65.573602595111439</v>
      </c>
      <c r="S9">
        <f t="shared" si="7"/>
        <v>67.631309142842795</v>
      </c>
      <c r="T9">
        <f t="shared" si="7"/>
        <v>71.632871813079277</v>
      </c>
      <c r="U9">
        <f t="shared" ref="U9:U47" si="12">(O9*100/O$7)/(I$5/100)</f>
        <v>69.046445149604139</v>
      </c>
      <c r="V9" s="1">
        <f t="shared" si="8"/>
        <v>0.98099999999999987</v>
      </c>
      <c r="W9" s="1">
        <f t="shared" si="9"/>
        <v>68.353452351895214</v>
      </c>
      <c r="X9">
        <f t="shared" si="3"/>
        <v>2.2195258962231419</v>
      </c>
      <c r="Y9" s="12">
        <v>4</v>
      </c>
      <c r="Z9" s="2">
        <f t="shared" si="10"/>
        <v>1.1097629481115709</v>
      </c>
      <c r="AA9">
        <f>Y0+(PLATEAU-Y0)*(1-EXP(-K*V9))</f>
        <v>66.952761091960895</v>
      </c>
      <c r="AB9" s="1">
        <f t="shared" ref="AB9:AB47" si="13">(W9-AA9)^2</f>
        <v>1.9619360056563915</v>
      </c>
      <c r="AC9" s="16"/>
      <c r="AD9" s="17"/>
      <c r="AE9" s="18"/>
    </row>
    <row r="10" spans="1:31" x14ac:dyDescent="0.25">
      <c r="A10">
        <v>4</v>
      </c>
      <c r="B10">
        <v>6.6059999999999999</v>
      </c>
      <c r="C10">
        <f t="shared" si="4"/>
        <v>1.9619999999999997</v>
      </c>
      <c r="D10" s="4">
        <v>4</v>
      </c>
      <c r="E10" s="3">
        <v>851.83</v>
      </c>
      <c r="F10" s="3">
        <v>394.05</v>
      </c>
      <c r="G10" s="3">
        <v>907.77</v>
      </c>
      <c r="H10" s="3">
        <v>397.03</v>
      </c>
      <c r="I10" s="3">
        <v>729.84</v>
      </c>
      <c r="J10" s="5"/>
      <c r="K10" s="5">
        <f t="shared" si="5"/>
        <v>846.33</v>
      </c>
      <c r="L10" s="5">
        <f t="shared" si="1"/>
        <v>385.88</v>
      </c>
      <c r="M10" s="5">
        <f t="shared" si="1"/>
        <v>902.47</v>
      </c>
      <c r="N10" s="5">
        <f t="shared" si="1"/>
        <v>391.74899999999997</v>
      </c>
      <c r="O10" s="5">
        <f t="shared" si="1"/>
        <v>724.24099999999999</v>
      </c>
      <c r="P10" s="5">
        <f t="shared" si="6"/>
        <v>1.9619999999999997</v>
      </c>
      <c r="Q10">
        <f t="shared" si="11"/>
        <v>74.518395487096456</v>
      </c>
      <c r="R10">
        <f t="shared" si="7"/>
        <v>73.676746358611695</v>
      </c>
      <c r="S10">
        <f t="shared" si="7"/>
        <v>73.526674250570807</v>
      </c>
      <c r="T10">
        <f t="shared" si="7"/>
        <v>78.695938180656142</v>
      </c>
      <c r="U10">
        <f t="shared" si="12"/>
        <v>75.847399718177982</v>
      </c>
      <c r="V10" s="1">
        <f t="shared" si="8"/>
        <v>1.9619999999999997</v>
      </c>
      <c r="W10" s="1">
        <f t="shared" si="9"/>
        <v>75.253030799022625</v>
      </c>
      <c r="X10">
        <f t="shared" si="3"/>
        <v>2.13374988351244</v>
      </c>
      <c r="Y10" s="12">
        <v>4</v>
      </c>
      <c r="Z10" s="2">
        <f t="shared" si="10"/>
        <v>1.06687494175622</v>
      </c>
      <c r="AA10">
        <f>Y0+(PLATEAU-Y0)*(1-EXP(-K*V10))</f>
        <v>72.96223474288071</v>
      </c>
      <c r="AB10" s="1">
        <f t="shared" si="13"/>
        <v>5.2477465708353499</v>
      </c>
      <c r="AC10" s="21" t="s">
        <v>27</v>
      </c>
      <c r="AD10" s="17"/>
      <c r="AE10" s="18"/>
    </row>
    <row r="11" spans="1:31" x14ac:dyDescent="0.25">
      <c r="A11">
        <v>5</v>
      </c>
      <c r="B11">
        <v>7.5869999999999997</v>
      </c>
      <c r="C11">
        <f t="shared" si="4"/>
        <v>2.9429999999999996</v>
      </c>
      <c r="D11" s="4">
        <v>5</v>
      </c>
      <c r="E11" s="3">
        <v>908.86</v>
      </c>
      <c r="F11" s="3">
        <v>419.23</v>
      </c>
      <c r="G11" s="3">
        <v>936.21</v>
      </c>
      <c r="H11" s="3">
        <v>411.03</v>
      </c>
      <c r="I11" s="3">
        <v>780.78</v>
      </c>
      <c r="J11" s="5"/>
      <c r="K11" s="5">
        <f t="shared" si="5"/>
        <v>903.36</v>
      </c>
      <c r="L11" s="5">
        <f t="shared" si="1"/>
        <v>411.06</v>
      </c>
      <c r="M11" s="5">
        <f t="shared" si="1"/>
        <v>930.91000000000008</v>
      </c>
      <c r="N11" s="5">
        <f t="shared" si="1"/>
        <v>405.74899999999997</v>
      </c>
      <c r="O11" s="5">
        <f t="shared" si="1"/>
        <v>775.18099999999993</v>
      </c>
      <c r="P11" s="5">
        <f t="shared" si="6"/>
        <v>2.9429999999999996</v>
      </c>
      <c r="Q11">
        <f t="shared" si="11"/>
        <v>79.539822229181823</v>
      </c>
      <c r="R11">
        <f t="shared" si="7"/>
        <v>78.484407997747809</v>
      </c>
      <c r="S11">
        <f t="shared" si="7"/>
        <v>75.843758049130585</v>
      </c>
      <c r="T11">
        <f t="shared" si="7"/>
        <v>81.508308179122466</v>
      </c>
      <c r="U11">
        <f t="shared" si="12"/>
        <v>81.182179911019844</v>
      </c>
      <c r="V11" s="1">
        <f t="shared" si="8"/>
        <v>2.9429999999999996</v>
      </c>
      <c r="W11" s="1">
        <f t="shared" si="9"/>
        <v>79.311695273240503</v>
      </c>
      <c r="X11">
        <f t="shared" si="3"/>
        <v>2.2960213290081875</v>
      </c>
      <c r="Y11" s="12">
        <v>4</v>
      </c>
      <c r="Z11" s="2">
        <f t="shared" si="10"/>
        <v>1.1480106645040937</v>
      </c>
      <c r="AA11">
        <f>Y0+(PLATEAU-Y0)*(1-EXP(-K*V11))</f>
        <v>77.645534610538903</v>
      </c>
      <c r="AB11" s="1">
        <f t="shared" si="13"/>
        <v>2.7760913539342345</v>
      </c>
      <c r="AC11" s="16"/>
      <c r="AD11" s="17"/>
      <c r="AE11" s="18"/>
    </row>
    <row r="12" spans="1:31" x14ac:dyDescent="0.25">
      <c r="A12">
        <v>6</v>
      </c>
      <c r="B12">
        <v>8.5679999999999996</v>
      </c>
      <c r="C12">
        <f t="shared" si="4"/>
        <v>3.9239999999999995</v>
      </c>
      <c r="D12" s="4">
        <v>6</v>
      </c>
      <c r="E12" s="3">
        <v>947.95</v>
      </c>
      <c r="F12" s="3">
        <v>438.94</v>
      </c>
      <c r="G12" s="3">
        <v>970.59</v>
      </c>
      <c r="H12" s="3">
        <v>418.56</v>
      </c>
      <c r="I12" s="3">
        <v>810.34</v>
      </c>
      <c r="J12" s="5"/>
      <c r="K12" s="5">
        <f t="shared" si="5"/>
        <v>942.45</v>
      </c>
      <c r="L12" s="5">
        <f t="shared" si="1"/>
        <v>430.77</v>
      </c>
      <c r="M12" s="5">
        <f t="shared" si="1"/>
        <v>965.29000000000008</v>
      </c>
      <c r="N12" s="5">
        <f t="shared" si="1"/>
        <v>413.279</v>
      </c>
      <c r="O12" s="5">
        <f t="shared" si="1"/>
        <v>804.74099999999999</v>
      </c>
      <c r="P12" s="5">
        <f t="shared" si="6"/>
        <v>3.9239999999999995</v>
      </c>
      <c r="Q12">
        <f t="shared" si="11"/>
        <v>82.981652342247173</v>
      </c>
      <c r="R12">
        <f t="shared" si="7"/>
        <v>82.247672926555296</v>
      </c>
      <c r="S12">
        <f t="shared" si="7"/>
        <v>78.644789729668034</v>
      </c>
      <c r="T12">
        <f t="shared" si="7"/>
        <v>83.02096147115472</v>
      </c>
      <c r="U12">
        <f t="shared" si="12"/>
        <v>84.277902378636767</v>
      </c>
      <c r="V12" s="1">
        <f t="shared" si="8"/>
        <v>3.9239999999999995</v>
      </c>
      <c r="W12" s="1">
        <f t="shared" si="9"/>
        <v>82.234595769652401</v>
      </c>
      <c r="X12">
        <f t="shared" si="3"/>
        <v>2.1353246154985652</v>
      </c>
      <c r="Y12" s="12">
        <v>4</v>
      </c>
      <c r="Z12" s="2">
        <f t="shared" si="10"/>
        <v>1.0676623077492826</v>
      </c>
      <c r="AA12">
        <f>Y0+(PLATEAU-Y0)*(1-EXP(-K*V12))</f>
        <v>81.295321417915972</v>
      </c>
      <c r="AB12" s="1">
        <f t="shared" si="13"/>
        <v>0.88223630782988982</v>
      </c>
      <c r="AC12" s="21" t="s">
        <v>28</v>
      </c>
      <c r="AD12" s="22">
        <v>59.241579962925556</v>
      </c>
      <c r="AE12" s="18"/>
    </row>
    <row r="13" spans="1:31" x14ac:dyDescent="0.25">
      <c r="A13">
        <v>7</v>
      </c>
      <c r="B13">
        <v>9.5489999999999995</v>
      </c>
      <c r="C13">
        <f t="shared" si="4"/>
        <v>4.9049999999999994</v>
      </c>
      <c r="D13" s="4">
        <v>7</v>
      </c>
      <c r="E13" s="3">
        <v>976</v>
      </c>
      <c r="F13" s="3">
        <v>448.07</v>
      </c>
      <c r="G13" s="3">
        <v>983.5</v>
      </c>
      <c r="H13" s="3">
        <v>434.95</v>
      </c>
      <c r="I13" s="3">
        <v>834.59</v>
      </c>
      <c r="J13" s="5"/>
      <c r="K13" s="5">
        <f>(E13-E$4)</f>
        <v>970.5</v>
      </c>
      <c r="L13" s="5">
        <f t="shared" si="1"/>
        <v>439.9</v>
      </c>
      <c r="M13" s="5">
        <f t="shared" si="1"/>
        <v>978.2</v>
      </c>
      <c r="N13" s="5">
        <f t="shared" si="1"/>
        <v>429.66899999999998</v>
      </c>
      <c r="O13" s="5">
        <f t="shared" si="1"/>
        <v>828.99099999999999</v>
      </c>
      <c r="P13" s="5">
        <f t="shared" si="6"/>
        <v>4.9049999999999994</v>
      </c>
      <c r="Q13">
        <f t="shared" si="11"/>
        <v>85.451422991300205</v>
      </c>
      <c r="R13">
        <f t="shared" si="7"/>
        <v>83.990879867195204</v>
      </c>
      <c r="S13">
        <f t="shared" si="7"/>
        <v>79.696602382249139</v>
      </c>
      <c r="T13">
        <f t="shared" si="7"/>
        <v>86.313443205073526</v>
      </c>
      <c r="U13">
        <f t="shared" si="12"/>
        <v>86.817525850886767</v>
      </c>
      <c r="V13" s="1">
        <f t="shared" si="8"/>
        <v>4.9049999999999994</v>
      </c>
      <c r="W13" s="1">
        <f t="shared" si="9"/>
        <v>84.453974859340974</v>
      </c>
      <c r="X13">
        <f t="shared" si="3"/>
        <v>2.8673135707447837</v>
      </c>
      <c r="Y13" s="12">
        <v>4</v>
      </c>
      <c r="Z13" s="2">
        <f t="shared" si="10"/>
        <v>1.4336567853723918</v>
      </c>
      <c r="AA13">
        <f>Y0+(PLATEAU-Y0)*(1-EXP(-K*V13))</f>
        <v>84.139671366825951</v>
      </c>
      <c r="AB13" s="1">
        <f t="shared" si="13"/>
        <v>9.878668540714125E-2</v>
      </c>
      <c r="AC13" s="21" t="s">
        <v>29</v>
      </c>
      <c r="AD13" s="22">
        <v>0.25416330727789266</v>
      </c>
      <c r="AE13" s="18"/>
    </row>
    <row r="14" spans="1:31" x14ac:dyDescent="0.25">
      <c r="A14">
        <v>8</v>
      </c>
      <c r="B14">
        <v>10.53</v>
      </c>
      <c r="C14">
        <f t="shared" si="4"/>
        <v>5.8859999999999992</v>
      </c>
      <c r="D14" s="4">
        <v>8</v>
      </c>
      <c r="E14" s="3">
        <v>998.25</v>
      </c>
      <c r="F14" s="3">
        <v>458.77</v>
      </c>
      <c r="G14" s="3">
        <v>1008.4</v>
      </c>
      <c r="H14" s="3">
        <v>444.32</v>
      </c>
      <c r="I14" s="3">
        <v>849.39</v>
      </c>
      <c r="J14" s="5"/>
      <c r="K14" s="5">
        <f t="shared" si="5"/>
        <v>992.75</v>
      </c>
      <c r="L14" s="5">
        <f t="shared" si="1"/>
        <v>450.59999999999997</v>
      </c>
      <c r="M14" s="5">
        <f t="shared" si="1"/>
        <v>1003.1</v>
      </c>
      <c r="N14" s="5">
        <f t="shared" si="1"/>
        <v>439.03899999999999</v>
      </c>
      <c r="O14" s="5">
        <f t="shared" si="1"/>
        <v>843.79099999999994</v>
      </c>
      <c r="P14" s="5">
        <f t="shared" si="6"/>
        <v>5.8859999999999992</v>
      </c>
      <c r="Q14">
        <f t="shared" si="11"/>
        <v>87.410510226288807</v>
      </c>
      <c r="R14">
        <f t="shared" si="7"/>
        <v>86.03384966619268</v>
      </c>
      <c r="S14">
        <f t="shared" si="7"/>
        <v>81.725272796599981</v>
      </c>
      <c r="T14">
        <f t="shared" si="7"/>
        <v>88.195722268332773</v>
      </c>
      <c r="U14">
        <f t="shared" si="12"/>
        <v>88.36748161951769</v>
      </c>
      <c r="V14" s="1">
        <f t="shared" si="8"/>
        <v>5.8859999999999992</v>
      </c>
      <c r="W14" s="1">
        <f t="shared" si="9"/>
        <v>86.346567315386395</v>
      </c>
      <c r="X14">
        <f t="shared" si="3"/>
        <v>2.742699333676164</v>
      </c>
      <c r="Y14" s="12">
        <v>4</v>
      </c>
      <c r="Z14" s="2">
        <f t="shared" si="10"/>
        <v>1.371349666838082</v>
      </c>
      <c r="AA14">
        <f>Y0+(PLATEAU-Y0)*(1-EXP(-K*V14))</f>
        <v>86.356328683771636</v>
      </c>
      <c r="AB14" s="1">
        <f t="shared" si="13"/>
        <v>9.5284312752393297E-5</v>
      </c>
      <c r="AC14" s="31" t="s">
        <v>30</v>
      </c>
      <c r="AD14" s="32">
        <v>94.184315520883843</v>
      </c>
      <c r="AE14" s="18"/>
    </row>
    <row r="15" spans="1:31" x14ac:dyDescent="0.25">
      <c r="A15">
        <v>9</v>
      </c>
      <c r="B15">
        <v>11.510999999999999</v>
      </c>
      <c r="C15">
        <f t="shared" si="4"/>
        <v>6.8669999999999991</v>
      </c>
      <c r="D15" s="4">
        <v>9</v>
      </c>
      <c r="E15" s="3">
        <v>1009.91</v>
      </c>
      <c r="F15" s="3">
        <v>465.48</v>
      </c>
      <c r="G15" s="3">
        <v>1012.23</v>
      </c>
      <c r="H15" s="3">
        <v>445.27</v>
      </c>
      <c r="I15" s="3">
        <v>854.48</v>
      </c>
      <c r="J15" s="5"/>
      <c r="K15" s="5">
        <f t="shared" si="5"/>
        <v>1004.41</v>
      </c>
      <c r="L15" s="5">
        <f t="shared" si="1"/>
        <v>457.31</v>
      </c>
      <c r="M15" s="5">
        <f t="shared" si="1"/>
        <v>1006.9300000000001</v>
      </c>
      <c r="N15" s="5">
        <f t="shared" si="1"/>
        <v>439.98899999999998</v>
      </c>
      <c r="O15" s="5">
        <f t="shared" si="1"/>
        <v>848.88099999999997</v>
      </c>
      <c r="P15" s="5">
        <f t="shared" si="6"/>
        <v>6.8669999999999991</v>
      </c>
      <c r="Q15">
        <f t="shared" si="11"/>
        <v>88.437159986287327</v>
      </c>
      <c r="R15">
        <f t="shared" si="7"/>
        <v>87.315001755096702</v>
      </c>
      <c r="S15">
        <f t="shared" si="7"/>
        <v>82.037313265955959</v>
      </c>
      <c r="T15">
        <f t="shared" si="7"/>
        <v>88.386561661085835</v>
      </c>
      <c r="U15">
        <f t="shared" si="12"/>
        <v>88.900540731837381</v>
      </c>
      <c r="V15" s="1">
        <f t="shared" si="8"/>
        <v>6.8669999999999991</v>
      </c>
      <c r="W15" s="1">
        <f t="shared" si="9"/>
        <v>87.015315480052635</v>
      </c>
      <c r="X15">
        <f t="shared" si="3"/>
        <v>2.842813309288704</v>
      </c>
      <c r="Y15" s="12">
        <v>4</v>
      </c>
      <c r="Z15" s="2">
        <f t="shared" si="10"/>
        <v>1.421406654644352</v>
      </c>
      <c r="AA15">
        <f>Y0+(PLATEAU-Y0)*(1-EXP(-K*V15))</f>
        <v>88.083812906538185</v>
      </c>
      <c r="AB15" s="1">
        <f t="shared" si="13"/>
        <v>1.1416867504062429</v>
      </c>
      <c r="AC15" s="16"/>
      <c r="AD15" s="17"/>
      <c r="AE15" s="18"/>
    </row>
    <row r="16" spans="1:31" x14ac:dyDescent="0.25">
      <c r="A16">
        <v>10</v>
      </c>
      <c r="B16">
        <v>12.492000000000001</v>
      </c>
      <c r="C16">
        <f t="shared" si="4"/>
        <v>7.8480000000000008</v>
      </c>
      <c r="D16" s="4">
        <v>10</v>
      </c>
      <c r="E16" s="3">
        <v>1024.53</v>
      </c>
      <c r="F16" s="3">
        <v>473.05</v>
      </c>
      <c r="G16" s="3">
        <v>1018.16</v>
      </c>
      <c r="H16" s="3">
        <v>453.9</v>
      </c>
      <c r="I16" s="3">
        <v>869.13</v>
      </c>
      <c r="J16" s="5"/>
      <c r="K16" s="5">
        <f t="shared" si="5"/>
        <v>1019.03</v>
      </c>
      <c r="L16" s="5">
        <f t="shared" si="1"/>
        <v>464.88</v>
      </c>
      <c r="M16" s="5">
        <f t="shared" si="1"/>
        <v>1012.86</v>
      </c>
      <c r="N16" s="5">
        <f t="shared" si="1"/>
        <v>448.61899999999997</v>
      </c>
      <c r="O16" s="5">
        <f t="shared" si="1"/>
        <v>863.53099999999995</v>
      </c>
      <c r="P16" s="5">
        <f t="shared" si="6"/>
        <v>7.8480000000000008</v>
      </c>
      <c r="Q16">
        <f t="shared" si="11"/>
        <v>89.724434385187678</v>
      </c>
      <c r="R16">
        <f t="shared" si="7"/>
        <v>88.760355154948186</v>
      </c>
      <c r="S16">
        <f t="shared" si="7"/>
        <v>82.520446420859599</v>
      </c>
      <c r="T16">
        <f t="shared" si="7"/>
        <v>90.120186881569012</v>
      </c>
      <c r="U16">
        <f t="shared" si="12"/>
        <v>90.434787489299751</v>
      </c>
      <c r="V16" s="1">
        <f t="shared" si="8"/>
        <v>7.8480000000000008</v>
      </c>
      <c r="W16" s="1">
        <f t="shared" si="9"/>
        <v>88.312042066372854</v>
      </c>
      <c r="X16">
        <f t="shared" si="3"/>
        <v>3.2982515296760266</v>
      </c>
      <c r="Y16" s="12">
        <v>4</v>
      </c>
      <c r="Z16" s="2">
        <f t="shared" si="10"/>
        <v>1.6491257648380133</v>
      </c>
      <c r="AA16">
        <f>Y0+(PLATEAU-Y0)*(1-EXP(-K*V16))</f>
        <v>89.430075008981362</v>
      </c>
      <c r="AB16" s="1">
        <f t="shared" si="13"/>
        <v>1.2499976607578394</v>
      </c>
      <c r="AC16" s="23" t="s">
        <v>31</v>
      </c>
      <c r="AD16" s="24">
        <f>LN(2)/K</f>
        <v>2.7271724938725481</v>
      </c>
      <c r="AE16" s="18"/>
    </row>
    <row r="17" spans="1:31" ht="15.75" thickBot="1" x14ac:dyDescent="0.3">
      <c r="A17">
        <v>11</v>
      </c>
      <c r="B17">
        <v>13.509</v>
      </c>
      <c r="C17">
        <f t="shared" si="4"/>
        <v>8.8650000000000002</v>
      </c>
      <c r="D17" s="4">
        <v>11</v>
      </c>
      <c r="E17" s="3">
        <v>1042.69</v>
      </c>
      <c r="F17" s="3">
        <v>483.32</v>
      </c>
      <c r="G17" s="3">
        <v>1029.6600000000001</v>
      </c>
      <c r="H17" s="3">
        <v>460.47</v>
      </c>
      <c r="I17" s="3">
        <v>881.2</v>
      </c>
      <c r="J17" s="5"/>
      <c r="K17" s="5">
        <f t="shared" si="5"/>
        <v>1037.19</v>
      </c>
      <c r="L17" s="5">
        <f t="shared" si="1"/>
        <v>475.15</v>
      </c>
      <c r="M17" s="5">
        <f t="shared" si="1"/>
        <v>1024.3600000000001</v>
      </c>
      <c r="N17" s="5">
        <f t="shared" si="1"/>
        <v>455.18900000000002</v>
      </c>
      <c r="O17" s="5">
        <f t="shared" si="1"/>
        <v>875.601</v>
      </c>
      <c r="P17" s="5">
        <f t="shared" si="6"/>
        <v>8.8650000000000002</v>
      </c>
      <c r="Q17">
        <f t="shared" si="11"/>
        <v>91.323401764396365</v>
      </c>
      <c r="R17">
        <f t="shared" si="7"/>
        <v>90.721224298471938</v>
      </c>
      <c r="S17">
        <f t="shared" si="7"/>
        <v>83.457382556001576</v>
      </c>
      <c r="T17">
        <f t="shared" si="7"/>
        <v>91.439991945135006</v>
      </c>
      <c r="U17">
        <f t="shared" si="12"/>
        <v>91.698839254662971</v>
      </c>
      <c r="V17" s="1">
        <f t="shared" si="8"/>
        <v>8.8650000000000002</v>
      </c>
      <c r="W17" s="1">
        <f t="shared" si="9"/>
        <v>89.728167963733569</v>
      </c>
      <c r="X17">
        <f t="shared" si="3"/>
        <v>3.5237610614498247</v>
      </c>
      <c r="Y17" s="12">
        <v>4</v>
      </c>
      <c r="Z17" s="2">
        <f t="shared" si="10"/>
        <v>1.7618805307249124</v>
      </c>
      <c r="AA17">
        <f>Y0+(PLATEAU-Y0)*(1-EXP(-K*V17))</f>
        <v>90.512989627625231</v>
      </c>
      <c r="AB17" s="1">
        <f t="shared" si="13"/>
        <v>0.61594504411367768</v>
      </c>
      <c r="AC17" s="25"/>
      <c r="AD17" s="26"/>
      <c r="AE17" s="27"/>
    </row>
    <row r="18" spans="1:31" x14ac:dyDescent="0.25">
      <c r="A18">
        <v>12</v>
      </c>
      <c r="B18">
        <v>14.49</v>
      </c>
      <c r="C18">
        <f t="shared" si="4"/>
        <v>9.8460000000000001</v>
      </c>
      <c r="D18" s="4">
        <v>12</v>
      </c>
      <c r="E18" s="3">
        <v>1044.1600000000001</v>
      </c>
      <c r="F18" s="3">
        <v>482.97</v>
      </c>
      <c r="G18" s="3">
        <v>1027.97</v>
      </c>
      <c r="H18" s="3">
        <v>464.35</v>
      </c>
      <c r="I18" s="3">
        <v>877.44</v>
      </c>
      <c r="J18" s="5"/>
      <c r="K18" s="5">
        <f t="shared" si="5"/>
        <v>1038.6600000000001</v>
      </c>
      <c r="L18" s="5">
        <f t="shared" si="1"/>
        <v>474.8</v>
      </c>
      <c r="M18" s="5">
        <f t="shared" si="1"/>
        <v>1022.6700000000001</v>
      </c>
      <c r="N18" s="5">
        <f t="shared" si="1"/>
        <v>459.06900000000002</v>
      </c>
      <c r="O18" s="5">
        <f t="shared" si="1"/>
        <v>871.84100000000001</v>
      </c>
      <c r="P18" s="5">
        <f t="shared" si="6"/>
        <v>9.8460000000000001</v>
      </c>
      <c r="Q18">
        <f t="shared" si="11"/>
        <v>91.452833595202364</v>
      </c>
      <c r="R18">
        <f t="shared" si="7"/>
        <v>90.65439818355145</v>
      </c>
      <c r="S18">
        <f t="shared" si="7"/>
        <v>83.319693680489394</v>
      </c>
      <c r="T18">
        <f t="shared" si="7"/>
        <v>92.219420201852827</v>
      </c>
      <c r="U18">
        <f t="shared" si="12"/>
        <v>91.305066708037799</v>
      </c>
      <c r="V18" s="1">
        <f t="shared" si="8"/>
        <v>9.8460000000000001</v>
      </c>
      <c r="W18" s="1">
        <f t="shared" si="9"/>
        <v>89.79028247382675</v>
      </c>
      <c r="X18">
        <f t="shared" si="3"/>
        <v>3.6597326712950418</v>
      </c>
      <c r="Y18" s="12">
        <v>4</v>
      </c>
      <c r="Z18" s="2">
        <f t="shared" si="10"/>
        <v>1.8298663356475209</v>
      </c>
      <c r="AA18">
        <f>Y0+(PLATEAU-Y0)*(1-EXP(-K*V18))</f>
        <v>91.32317974281176</v>
      </c>
      <c r="AB18" s="1">
        <f t="shared" si="13"/>
        <v>2.3497740372617035</v>
      </c>
    </row>
    <row r="19" spans="1:31" x14ac:dyDescent="0.25">
      <c r="A19">
        <v>13</v>
      </c>
      <c r="B19">
        <v>15.471</v>
      </c>
      <c r="C19">
        <f t="shared" si="4"/>
        <v>10.827</v>
      </c>
      <c r="D19" s="4">
        <v>13</v>
      </c>
      <c r="E19" s="3">
        <v>1055.49</v>
      </c>
      <c r="F19" s="3">
        <v>486.22</v>
      </c>
      <c r="G19" s="3">
        <v>1041.53</v>
      </c>
      <c r="H19" s="3">
        <v>468.69</v>
      </c>
      <c r="I19" s="3">
        <v>880.54</v>
      </c>
      <c r="J19" s="5"/>
      <c r="K19" s="5">
        <f t="shared" si="5"/>
        <v>1049.99</v>
      </c>
      <c r="L19" s="5">
        <f t="shared" si="1"/>
        <v>478.05</v>
      </c>
      <c r="M19" s="5">
        <f t="shared" si="1"/>
        <v>1036.23</v>
      </c>
      <c r="N19" s="5">
        <f t="shared" si="1"/>
        <v>463.40899999999999</v>
      </c>
      <c r="O19" s="5">
        <f t="shared" si="1"/>
        <v>874.94099999999992</v>
      </c>
      <c r="P19" s="5">
        <f t="shared" si="6"/>
        <v>10.827</v>
      </c>
      <c r="Q19">
        <f t="shared" si="11"/>
        <v>92.450427229917892</v>
      </c>
      <c r="R19">
        <f t="shared" si="7"/>
        <v>91.274926393527323</v>
      </c>
      <c r="S19">
        <f t="shared" si="7"/>
        <v>84.424463592882873</v>
      </c>
      <c r="T19">
        <f t="shared" si="7"/>
        <v>93.091254901377368</v>
      </c>
      <c r="U19">
        <f t="shared" si="12"/>
        <v>91.629719605521302</v>
      </c>
      <c r="V19" s="1">
        <f t="shared" si="8"/>
        <v>10.827</v>
      </c>
      <c r="W19" s="1">
        <f t="shared" si="9"/>
        <v>90.574158344645355</v>
      </c>
      <c r="X19">
        <f t="shared" si="3"/>
        <v>3.5099925562387195</v>
      </c>
      <c r="Y19" s="12">
        <v>4</v>
      </c>
      <c r="Z19" s="2">
        <f t="shared" si="10"/>
        <v>1.7549962781193598</v>
      </c>
      <c r="AA19">
        <f>Y0+(PLATEAU-Y0)*(1-EXP(-K*V19))</f>
        <v>91.954576680320628</v>
      </c>
      <c r="AB19" s="1">
        <f t="shared" si="13"/>
        <v>1.9055547814684908</v>
      </c>
    </row>
    <row r="20" spans="1:31" x14ac:dyDescent="0.25">
      <c r="A20">
        <v>14</v>
      </c>
      <c r="B20">
        <v>16.452000000000002</v>
      </c>
      <c r="C20">
        <f t="shared" si="4"/>
        <v>11.808000000000002</v>
      </c>
      <c r="D20" s="4">
        <v>14</v>
      </c>
      <c r="E20" s="3">
        <v>1068.56</v>
      </c>
      <c r="F20" s="3">
        <v>486.72</v>
      </c>
      <c r="G20" s="3">
        <v>1045.77</v>
      </c>
      <c r="H20" s="3">
        <v>466.28</v>
      </c>
      <c r="I20" s="3">
        <v>890.95</v>
      </c>
      <c r="J20" s="5"/>
      <c r="K20" s="5">
        <f t="shared" si="5"/>
        <v>1063.06</v>
      </c>
      <c r="L20" s="5">
        <f t="shared" si="1"/>
        <v>478.55</v>
      </c>
      <c r="M20" s="5">
        <f t="shared" si="1"/>
        <v>1040.47</v>
      </c>
      <c r="N20" s="5">
        <f t="shared" si="1"/>
        <v>460.99899999999997</v>
      </c>
      <c r="O20" s="5">
        <f t="shared" si="1"/>
        <v>885.351</v>
      </c>
      <c r="P20" s="5">
        <f t="shared" si="6"/>
        <v>11.808000000000002</v>
      </c>
      <c r="Q20">
        <f t="shared" si="11"/>
        <v>93.601225888852767</v>
      </c>
      <c r="R20">
        <f t="shared" si="7"/>
        <v>91.370392271985139</v>
      </c>
      <c r="S20">
        <f t="shared" si="7"/>
        <v>84.769907872274345</v>
      </c>
      <c r="T20">
        <f t="shared" si="7"/>
        <v>92.607125494498518</v>
      </c>
      <c r="U20">
        <f t="shared" si="12"/>
        <v>92.719924980619155</v>
      </c>
      <c r="V20" s="1">
        <f t="shared" si="8"/>
        <v>11.808000000000002</v>
      </c>
      <c r="W20" s="1">
        <f t="shared" si="9"/>
        <v>91.013715301645988</v>
      </c>
      <c r="X20">
        <f t="shared" si="3"/>
        <v>3.5797230418868322</v>
      </c>
      <c r="Y20" s="12">
        <v>4</v>
      </c>
      <c r="Z20" s="2">
        <f t="shared" si="10"/>
        <v>1.7898615209434161</v>
      </c>
      <c r="AA20">
        <f>Y0+(PLATEAU-Y0)*(1-EXP(-K*V20))</f>
        <v>92.446636611962475</v>
      </c>
      <c r="AB20" s="1">
        <f t="shared" si="13"/>
        <v>2.0532634815591195</v>
      </c>
    </row>
    <row r="21" spans="1:31" x14ac:dyDescent="0.25">
      <c r="A21">
        <v>15</v>
      </c>
      <c r="B21">
        <v>17.433</v>
      </c>
      <c r="C21">
        <f t="shared" si="4"/>
        <v>12.789</v>
      </c>
      <c r="D21" s="4">
        <v>15</v>
      </c>
      <c r="E21" s="3">
        <v>1064.94</v>
      </c>
      <c r="F21" s="3">
        <v>487.55</v>
      </c>
      <c r="G21" s="3">
        <v>1053</v>
      </c>
      <c r="H21" s="3">
        <v>469.65</v>
      </c>
      <c r="I21" s="3">
        <v>908.75</v>
      </c>
      <c r="J21" s="5"/>
      <c r="K21" s="5">
        <f t="shared" si="5"/>
        <v>1059.44</v>
      </c>
      <c r="L21" s="5">
        <f t="shared" si="1"/>
        <v>479.38</v>
      </c>
      <c r="M21" s="5">
        <f t="shared" si="1"/>
        <v>1047.7</v>
      </c>
      <c r="N21" s="5">
        <f t="shared" si="1"/>
        <v>464.36899999999997</v>
      </c>
      <c r="O21" s="5">
        <f t="shared" si="1"/>
        <v>903.15099999999995</v>
      </c>
      <c r="P21" s="5">
        <f t="shared" si="6"/>
        <v>12.789</v>
      </c>
      <c r="Q21">
        <f t="shared" si="11"/>
        <v>93.282488999384938</v>
      </c>
      <c r="R21">
        <f t="shared" si="7"/>
        <v>91.528865630225141</v>
      </c>
      <c r="S21">
        <f t="shared" si="7"/>
        <v>85.358955546802719</v>
      </c>
      <c r="T21">
        <f t="shared" si="7"/>
        <v>93.284103129843615</v>
      </c>
      <c r="U21">
        <f t="shared" si="12"/>
        <v>94.584060972621202</v>
      </c>
      <c r="V21" s="1">
        <f t="shared" si="8"/>
        <v>12.789</v>
      </c>
      <c r="W21" s="1">
        <f t="shared" si="9"/>
        <v>91.607694855775534</v>
      </c>
      <c r="X21">
        <f t="shared" si="3"/>
        <v>3.6581071739576663</v>
      </c>
      <c r="Y21" s="12">
        <v>4</v>
      </c>
      <c r="Z21" s="2">
        <f t="shared" si="10"/>
        <v>1.8290535869788331</v>
      </c>
      <c r="AA21">
        <f>Y0+(PLATEAU-Y0)*(1-EXP(-K*V21))</f>
        <v>92.830108500949876</v>
      </c>
      <c r="AB21" s="1">
        <f t="shared" si="13"/>
        <v>1.494295119908422</v>
      </c>
    </row>
    <row r="22" spans="1:31" x14ac:dyDescent="0.25">
      <c r="A22">
        <v>16</v>
      </c>
      <c r="B22">
        <v>18.414000000000001</v>
      </c>
      <c r="C22">
        <f t="shared" si="4"/>
        <v>13.770000000000001</v>
      </c>
      <c r="D22" s="4">
        <v>16</v>
      </c>
      <c r="E22" s="3">
        <v>1078.33</v>
      </c>
      <c r="F22" s="3">
        <v>490.13</v>
      </c>
      <c r="G22" s="3">
        <v>1051.1500000000001</v>
      </c>
      <c r="H22" s="3">
        <v>477.61</v>
      </c>
      <c r="I22" s="3">
        <v>905.98</v>
      </c>
      <c r="J22" s="5"/>
      <c r="K22" s="5">
        <f t="shared" si="5"/>
        <v>1072.83</v>
      </c>
      <c r="L22" s="5">
        <f t="shared" si="1"/>
        <v>481.96</v>
      </c>
      <c r="M22" s="5">
        <f t="shared" si="1"/>
        <v>1045.8500000000001</v>
      </c>
      <c r="N22" s="5">
        <f t="shared" si="1"/>
        <v>472.32900000000001</v>
      </c>
      <c r="O22" s="5">
        <f t="shared" si="1"/>
        <v>900.38099999999997</v>
      </c>
      <c r="P22" s="5">
        <f t="shared" si="6"/>
        <v>13.770000000000001</v>
      </c>
      <c r="Q22">
        <f t="shared" si="11"/>
        <v>94.461463294957866</v>
      </c>
      <c r="R22">
        <f t="shared" si="7"/>
        <v>92.021469563067512</v>
      </c>
      <c r="S22">
        <f t="shared" si="7"/>
        <v>85.208231038105978</v>
      </c>
      <c r="T22">
        <f t="shared" si="7"/>
        <v>94.883136357543066</v>
      </c>
      <c r="U22">
        <f t="shared" si="12"/>
        <v>94.29396789970852</v>
      </c>
      <c r="V22" s="1">
        <f t="shared" si="8"/>
        <v>13.770000000000001</v>
      </c>
      <c r="W22" s="1">
        <f t="shared" si="9"/>
        <v>92.173653630676583</v>
      </c>
      <c r="X22">
        <f t="shared" si="3"/>
        <v>4.05004241305428</v>
      </c>
      <c r="Y22" s="12">
        <v>4</v>
      </c>
      <c r="Z22" s="2">
        <f t="shared" si="10"/>
        <v>2.02502120652714</v>
      </c>
      <c r="AA22">
        <f>Y0+(PLATEAU-Y0)*(1-EXP(-K*V22))</f>
        <v>93.128955613237395</v>
      </c>
      <c r="AB22" s="1">
        <f t="shared" si="13"/>
        <v>0.91260187788461755</v>
      </c>
    </row>
    <row r="23" spans="1:31" x14ac:dyDescent="0.25">
      <c r="A23">
        <v>17</v>
      </c>
      <c r="B23">
        <v>19.395</v>
      </c>
      <c r="C23">
        <f t="shared" si="4"/>
        <v>14.750999999999999</v>
      </c>
      <c r="D23" s="4">
        <v>17</v>
      </c>
      <c r="E23" s="3">
        <v>1077.6600000000001</v>
      </c>
      <c r="F23" s="3">
        <v>494.09</v>
      </c>
      <c r="G23" s="3">
        <v>1064.44</v>
      </c>
      <c r="H23" s="3">
        <v>480.67</v>
      </c>
      <c r="I23" s="3">
        <v>909.12</v>
      </c>
      <c r="J23" s="5"/>
      <c r="K23" s="5">
        <f t="shared" si="5"/>
        <v>1072.1600000000001</v>
      </c>
      <c r="L23" s="5">
        <f t="shared" si="5"/>
        <v>485.91999999999996</v>
      </c>
      <c r="M23" s="5">
        <f t="shared" si="5"/>
        <v>1059.1400000000001</v>
      </c>
      <c r="N23" s="5">
        <f t="shared" si="5"/>
        <v>475.38900000000001</v>
      </c>
      <c r="O23" s="5">
        <f t="shared" si="5"/>
        <v>903.52099999999996</v>
      </c>
      <c r="P23" s="5">
        <f t="shared" si="6"/>
        <v>14.750999999999999</v>
      </c>
      <c r="Q23">
        <f t="shared" si="11"/>
        <v>94.402470555746987</v>
      </c>
      <c r="R23">
        <f t="shared" si="7"/>
        <v>92.777559320453491</v>
      </c>
      <c r="S23">
        <f t="shared" si="7"/>
        <v>86.291003319500462</v>
      </c>
      <c r="T23">
        <f t="shared" si="7"/>
        <v>95.497840085779274</v>
      </c>
      <c r="U23">
        <f t="shared" si="12"/>
        <v>94.622809866836974</v>
      </c>
      <c r="V23" s="1">
        <f t="shared" si="8"/>
        <v>14.750999999999999</v>
      </c>
      <c r="W23" s="1">
        <f t="shared" si="9"/>
        <v>92.71833662966344</v>
      </c>
      <c r="X23">
        <f t="shared" si="3"/>
        <v>3.7250196530250244</v>
      </c>
      <c r="Y23" s="12">
        <v>4</v>
      </c>
      <c r="Z23" s="2">
        <f t="shared" si="10"/>
        <v>1.8625098265125122</v>
      </c>
      <c r="AA23">
        <f>Y0+(PLATEAU-Y0)*(1-EXP(-K*V23))</f>
        <v>93.361852988735805</v>
      </c>
      <c r="AB23" s="1">
        <f t="shared" si="13"/>
        <v>0.4141133043937526</v>
      </c>
    </row>
    <row r="24" spans="1:31" x14ac:dyDescent="0.25">
      <c r="A24">
        <v>18</v>
      </c>
      <c r="B24">
        <v>20.376000000000001</v>
      </c>
      <c r="C24">
        <f t="shared" si="4"/>
        <v>15.732000000000001</v>
      </c>
      <c r="D24" s="4">
        <v>18</v>
      </c>
      <c r="E24" s="3">
        <v>1072.6600000000001</v>
      </c>
      <c r="F24" s="3">
        <v>497.19</v>
      </c>
      <c r="G24" s="3">
        <v>1065</v>
      </c>
      <c r="H24" s="3">
        <v>478.95</v>
      </c>
      <c r="I24" s="3">
        <v>917.22</v>
      </c>
      <c r="J24" s="5"/>
      <c r="K24" s="5">
        <f t="shared" si="5"/>
        <v>1067.1600000000001</v>
      </c>
      <c r="L24" s="5">
        <f t="shared" si="5"/>
        <v>489.02</v>
      </c>
      <c r="M24" s="5">
        <f t="shared" si="5"/>
        <v>1059.7</v>
      </c>
      <c r="N24" s="5">
        <f t="shared" si="5"/>
        <v>473.66899999999998</v>
      </c>
      <c r="O24" s="5">
        <f t="shared" si="5"/>
        <v>911.62099999999998</v>
      </c>
      <c r="P24" s="5">
        <f t="shared" si="6"/>
        <v>15.732000000000001</v>
      </c>
      <c r="Q24">
        <f t="shared" si="11"/>
        <v>93.962226233277633</v>
      </c>
      <c r="R24">
        <f t="shared" si="11"/>
        <v>93.369447766892023</v>
      </c>
      <c r="S24">
        <f t="shared" si="11"/>
        <v>86.336628035646498</v>
      </c>
      <c r="T24">
        <f t="shared" si="11"/>
        <v>95.15232034311056</v>
      </c>
      <c r="U24">
        <f t="shared" si="12"/>
        <v>95.471096469939042</v>
      </c>
      <c r="V24" s="1">
        <f t="shared" si="8"/>
        <v>15.732000000000001</v>
      </c>
      <c r="W24" s="1">
        <f t="shared" si="9"/>
        <v>92.858343769773143</v>
      </c>
      <c r="X24">
        <f t="shared" si="3"/>
        <v>3.7450422259670102</v>
      </c>
      <c r="Y24" s="12">
        <v>4</v>
      </c>
      <c r="Z24" s="2">
        <f t="shared" si="10"/>
        <v>1.8725211129835051</v>
      </c>
      <c r="AA24">
        <f>Y0+(PLATEAU-Y0)*(1-EXP(-K*V24))</f>
        <v>93.543354449796837</v>
      </c>
      <c r="AB24" s="1">
        <f t="shared" si="13"/>
        <v>0.46923963174652417</v>
      </c>
    </row>
    <row r="25" spans="1:31" x14ac:dyDescent="0.25">
      <c r="A25">
        <v>19</v>
      </c>
      <c r="B25">
        <v>21.356999999999999</v>
      </c>
      <c r="C25">
        <f t="shared" si="4"/>
        <v>16.713000000000001</v>
      </c>
      <c r="D25" s="4">
        <v>19</v>
      </c>
      <c r="E25" s="3">
        <v>1076.3800000000001</v>
      </c>
      <c r="F25" s="3">
        <v>495.92</v>
      </c>
      <c r="G25" s="3">
        <v>1063.6400000000001</v>
      </c>
      <c r="H25" s="3">
        <v>482.43</v>
      </c>
      <c r="I25" s="3">
        <v>925.68</v>
      </c>
      <c r="J25" s="5"/>
      <c r="K25" s="5">
        <f t="shared" si="5"/>
        <v>1070.8800000000001</v>
      </c>
      <c r="L25" s="5">
        <f t="shared" si="5"/>
        <v>487.75</v>
      </c>
      <c r="M25" s="5">
        <f t="shared" si="5"/>
        <v>1058.3400000000001</v>
      </c>
      <c r="N25" s="5">
        <f t="shared" si="5"/>
        <v>477.149</v>
      </c>
      <c r="O25" s="5">
        <f t="shared" si="5"/>
        <v>920.0809999999999</v>
      </c>
      <c r="P25" s="5">
        <f t="shared" si="6"/>
        <v>16.713000000000001</v>
      </c>
      <c r="Q25">
        <f t="shared" si="11"/>
        <v>94.28976800919483</v>
      </c>
      <c r="R25">
        <f t="shared" si="11"/>
        <v>93.126964435609139</v>
      </c>
      <c r="S25">
        <f t="shared" si="11"/>
        <v>86.225825153577546</v>
      </c>
      <c r="T25">
        <f t="shared" si="11"/>
        <v>95.851395171300751</v>
      </c>
      <c r="U25">
        <f t="shared" si="12"/>
        <v>96.357084699845643</v>
      </c>
      <c r="V25" s="1">
        <f t="shared" si="8"/>
        <v>16.713000000000001</v>
      </c>
      <c r="W25" s="1">
        <f t="shared" si="9"/>
        <v>93.170207493905579</v>
      </c>
      <c r="X25">
        <f t="shared" si="3"/>
        <v>4.0873183594290001</v>
      </c>
      <c r="Y25" s="12">
        <v>4</v>
      </c>
      <c r="Z25" s="2">
        <f t="shared" si="10"/>
        <v>2.0436591797145001</v>
      </c>
      <c r="AA25">
        <f>Y0+(PLATEAU-Y0)*(1-EXP(-K*V25))</f>
        <v>93.684802073656002</v>
      </c>
      <c r="AB25" s="1">
        <f t="shared" si="13"/>
        <v>0.26480758150851402</v>
      </c>
    </row>
    <row r="26" spans="1:31" x14ac:dyDescent="0.25">
      <c r="A26">
        <v>20</v>
      </c>
      <c r="B26">
        <v>22.338000000000001</v>
      </c>
      <c r="C26">
        <f t="shared" si="4"/>
        <v>17.694000000000003</v>
      </c>
      <c r="D26" s="4">
        <v>20</v>
      </c>
      <c r="E26" s="3">
        <v>1079.67</v>
      </c>
      <c r="F26" s="3">
        <v>496.73</v>
      </c>
      <c r="G26" s="3">
        <v>1073.8599999999999</v>
      </c>
      <c r="H26" s="3">
        <v>479.34</v>
      </c>
      <c r="I26" s="3">
        <v>914.17</v>
      </c>
      <c r="J26" s="5"/>
      <c r="K26" s="5">
        <f t="shared" si="5"/>
        <v>1074.17</v>
      </c>
      <c r="L26" s="5">
        <f t="shared" si="5"/>
        <v>488.56</v>
      </c>
      <c r="M26" s="5">
        <f t="shared" si="5"/>
        <v>1068.56</v>
      </c>
      <c r="N26" s="5">
        <f t="shared" si="5"/>
        <v>474.05899999999997</v>
      </c>
      <c r="O26" s="5">
        <f t="shared" si="5"/>
        <v>908.57099999999991</v>
      </c>
      <c r="P26" s="5">
        <f t="shared" si="6"/>
        <v>17.694000000000003</v>
      </c>
      <c r="Q26">
        <f t="shared" si="11"/>
        <v>94.579448773379653</v>
      </c>
      <c r="R26">
        <f t="shared" si="11"/>
        <v>93.281619158710811</v>
      </c>
      <c r="S26">
        <f t="shared" si="11"/>
        <v>87.05847622324282</v>
      </c>
      <c r="T26">
        <f t="shared" si="11"/>
        <v>95.230664935924963</v>
      </c>
      <c r="U26">
        <f t="shared" si="12"/>
        <v>95.151679909511714</v>
      </c>
      <c r="V26" s="1">
        <f t="shared" si="8"/>
        <v>17.694000000000003</v>
      </c>
      <c r="W26" s="1">
        <f t="shared" si="9"/>
        <v>93.060377800153987</v>
      </c>
      <c r="X26">
        <f t="shared" si="3"/>
        <v>3.4446711622322765</v>
      </c>
      <c r="Y26" s="12">
        <v>4</v>
      </c>
      <c r="Z26" s="2">
        <f t="shared" si="10"/>
        <v>1.7223355811161383</v>
      </c>
      <c r="AA26">
        <f>Y0+(PLATEAU-Y0)*(1-EXP(-K*V26))</f>
        <v>93.795034962021987</v>
      </c>
      <c r="AB26" s="1">
        <f t="shared" si="13"/>
        <v>0.53972114548394512</v>
      </c>
    </row>
    <row r="27" spans="1:31" x14ac:dyDescent="0.25">
      <c r="A27">
        <v>21</v>
      </c>
      <c r="B27">
        <v>23.300999999999998</v>
      </c>
      <c r="C27">
        <f t="shared" si="4"/>
        <v>18.656999999999996</v>
      </c>
      <c r="D27" s="4">
        <v>21</v>
      </c>
      <c r="E27" s="3">
        <v>1084.18</v>
      </c>
      <c r="F27" s="3">
        <v>501.32</v>
      </c>
      <c r="G27" s="3">
        <v>1070.96</v>
      </c>
      <c r="H27" s="3">
        <v>482.91</v>
      </c>
      <c r="I27" s="3">
        <v>919.99</v>
      </c>
      <c r="J27" s="5"/>
      <c r="K27" s="5">
        <f t="shared" si="5"/>
        <v>1078.68</v>
      </c>
      <c r="L27" s="5">
        <f t="shared" si="5"/>
        <v>493.15</v>
      </c>
      <c r="M27" s="5">
        <f t="shared" si="5"/>
        <v>1065.6600000000001</v>
      </c>
      <c r="N27" s="5">
        <f t="shared" si="5"/>
        <v>477.62900000000002</v>
      </c>
      <c r="O27" s="5">
        <f t="shared" si="5"/>
        <v>914.39099999999996</v>
      </c>
      <c r="P27" s="5">
        <f t="shared" si="6"/>
        <v>18.656999999999996</v>
      </c>
      <c r="Q27">
        <f t="shared" si="11"/>
        <v>94.976549152247003</v>
      </c>
      <c r="R27">
        <f t="shared" si="11"/>
        <v>94.15799592295366</v>
      </c>
      <c r="S27">
        <f t="shared" si="11"/>
        <v>86.822205371772256</v>
      </c>
      <c r="T27">
        <f t="shared" si="11"/>
        <v>95.947819285533896</v>
      </c>
      <c r="U27">
        <f t="shared" si="12"/>
        <v>95.76118954285171</v>
      </c>
      <c r="V27" s="1">
        <f t="shared" si="8"/>
        <v>18.656999999999996</v>
      </c>
      <c r="W27" s="1">
        <f t="shared" si="9"/>
        <v>93.533151855071708</v>
      </c>
      <c r="X27">
        <f t="shared" si="3"/>
        <v>3.8178986139718409</v>
      </c>
      <c r="Y27" s="12">
        <v>4</v>
      </c>
      <c r="Z27" s="2">
        <f t="shared" si="10"/>
        <v>1.9089493069859205</v>
      </c>
      <c r="AA27">
        <f>Y0+(PLATEAU-Y0)*(1-EXP(-K*V27))</f>
        <v>93.879550502009039</v>
      </c>
      <c r="AB27" s="1">
        <f t="shared" si="13"/>
        <v>0.11999202260001371</v>
      </c>
    </row>
    <row r="28" spans="1:31" x14ac:dyDescent="0.25">
      <c r="A28">
        <v>22</v>
      </c>
      <c r="B28">
        <v>24.282</v>
      </c>
      <c r="C28">
        <f t="shared" si="4"/>
        <v>19.637999999999998</v>
      </c>
      <c r="D28" s="4">
        <v>22</v>
      </c>
      <c r="E28" s="3">
        <v>1097.6099999999999</v>
      </c>
      <c r="F28" s="3">
        <v>498.5</v>
      </c>
      <c r="G28" s="3">
        <v>1070.6400000000001</v>
      </c>
      <c r="H28" s="3">
        <v>482.28</v>
      </c>
      <c r="I28" s="3">
        <v>922.99</v>
      </c>
      <c r="J28" s="5"/>
      <c r="K28" s="5">
        <f t="shared" si="5"/>
        <v>1092.1099999999999</v>
      </c>
      <c r="L28" s="5">
        <f t="shared" si="5"/>
        <v>490.33</v>
      </c>
      <c r="M28" s="5">
        <f t="shared" si="5"/>
        <v>1065.3400000000001</v>
      </c>
      <c r="N28" s="5">
        <f t="shared" si="5"/>
        <v>476.99899999999997</v>
      </c>
      <c r="O28" s="5">
        <f t="shared" si="5"/>
        <v>917.39099999999996</v>
      </c>
      <c r="P28" s="5">
        <f t="shared" si="6"/>
        <v>19.637999999999998</v>
      </c>
      <c r="Q28">
        <f t="shared" si="11"/>
        <v>96.159045402399641</v>
      </c>
      <c r="R28">
        <f t="shared" si="11"/>
        <v>93.619568368451525</v>
      </c>
      <c r="S28">
        <f t="shared" si="11"/>
        <v>86.796134105403084</v>
      </c>
      <c r="T28">
        <f t="shared" si="11"/>
        <v>95.821262635602892</v>
      </c>
      <c r="U28">
        <f t="shared" si="12"/>
        <v>96.075369766222863</v>
      </c>
      <c r="V28" s="1">
        <f t="shared" si="8"/>
        <v>19.637999999999998</v>
      </c>
      <c r="W28" s="1">
        <f t="shared" si="9"/>
        <v>93.694276055616015</v>
      </c>
      <c r="X28">
        <f t="shared" si="3"/>
        <v>3.9955822700449075</v>
      </c>
      <c r="Y28" s="12">
        <v>4</v>
      </c>
      <c r="Z28" s="2">
        <f t="shared" si="10"/>
        <v>1.9977911350224538</v>
      </c>
      <c r="AA28">
        <f>Y0+(PLATEAU-Y0)*(1-EXP(-K*V28))</f>
        <v>93.94680620551398</v>
      </c>
      <c r="AB28" s="1">
        <f t="shared" si="13"/>
        <v>6.3771476607488373E-2</v>
      </c>
    </row>
    <row r="29" spans="1:31" x14ac:dyDescent="0.25">
      <c r="A29">
        <v>23</v>
      </c>
      <c r="B29">
        <v>25.263000000000002</v>
      </c>
      <c r="C29">
        <f t="shared" si="4"/>
        <v>20.619</v>
      </c>
      <c r="D29" s="4">
        <v>23</v>
      </c>
      <c r="E29" s="3">
        <v>1104.6099999999999</v>
      </c>
      <c r="F29" s="3">
        <v>501.35</v>
      </c>
      <c r="G29" s="3">
        <v>1065.1300000000001</v>
      </c>
      <c r="H29" s="3">
        <v>486.15</v>
      </c>
      <c r="I29" s="3">
        <v>917.47</v>
      </c>
      <c r="J29" s="5"/>
      <c r="K29" s="5">
        <f t="shared" si="5"/>
        <v>1099.1099999999999</v>
      </c>
      <c r="L29" s="5">
        <f t="shared" si="5"/>
        <v>493.18</v>
      </c>
      <c r="M29" s="5">
        <f t="shared" si="5"/>
        <v>1059.8300000000002</v>
      </c>
      <c r="N29" s="5">
        <f t="shared" si="5"/>
        <v>480.86899999999997</v>
      </c>
      <c r="O29" s="5">
        <f t="shared" si="5"/>
        <v>911.87099999999998</v>
      </c>
      <c r="P29" s="5">
        <f t="shared" si="6"/>
        <v>20.619</v>
      </c>
      <c r="Q29">
        <f t="shared" si="11"/>
        <v>96.775387453856737</v>
      </c>
      <c r="R29">
        <f t="shared" si="11"/>
        <v>94.163723875661134</v>
      </c>
      <c r="S29">
        <f t="shared" si="11"/>
        <v>86.347219487608982</v>
      </c>
      <c r="T29">
        <f t="shared" si="11"/>
        <v>96.598682056607515</v>
      </c>
      <c r="U29">
        <f t="shared" si="12"/>
        <v>95.497278155219973</v>
      </c>
      <c r="V29" s="1">
        <f t="shared" si="8"/>
        <v>20.619</v>
      </c>
      <c r="W29" s="1">
        <f t="shared" si="9"/>
        <v>93.876458205790868</v>
      </c>
      <c r="X29">
        <f t="shared" si="3"/>
        <v>4.3362803192416353</v>
      </c>
      <c r="Y29" s="12">
        <v>4</v>
      </c>
      <c r="Z29" s="2">
        <f t="shared" si="10"/>
        <v>2.1681401596208176</v>
      </c>
      <c r="AA29">
        <f>Y0+(PLATEAU-Y0)*(1-EXP(-K*V29))</f>
        <v>93.999219885250426</v>
      </c>
      <c r="AB29" s="1">
        <f t="shared" si="13"/>
        <v>1.5070429943731173E-2</v>
      </c>
    </row>
    <row r="30" spans="1:31" x14ac:dyDescent="0.25">
      <c r="A30">
        <v>24</v>
      </c>
      <c r="B30">
        <v>26.244</v>
      </c>
      <c r="C30">
        <f t="shared" si="4"/>
        <v>21.6</v>
      </c>
      <c r="D30" s="4">
        <v>24</v>
      </c>
      <c r="E30" s="3">
        <v>1102.77</v>
      </c>
      <c r="F30" s="3">
        <v>502.68</v>
      </c>
      <c r="G30" s="3">
        <v>1075.28</v>
      </c>
      <c r="H30" s="3">
        <v>481.3</v>
      </c>
      <c r="I30" s="3">
        <v>919.62</v>
      </c>
      <c r="J30" s="5"/>
      <c r="K30" s="5">
        <f t="shared" si="5"/>
        <v>1097.27</v>
      </c>
      <c r="L30" s="5">
        <f t="shared" si="5"/>
        <v>494.51</v>
      </c>
      <c r="M30" s="5">
        <f t="shared" si="5"/>
        <v>1069.98</v>
      </c>
      <c r="N30" s="5">
        <f t="shared" si="5"/>
        <v>476.01900000000001</v>
      </c>
      <c r="O30" s="5">
        <f t="shared" si="5"/>
        <v>914.02099999999996</v>
      </c>
      <c r="P30" s="5">
        <f t="shared" si="6"/>
        <v>21.6</v>
      </c>
      <c r="Q30">
        <f t="shared" si="11"/>
        <v>96.613377543188037</v>
      </c>
      <c r="R30">
        <f t="shared" si="11"/>
        <v>94.417663112358952</v>
      </c>
      <c r="S30">
        <f t="shared" si="11"/>
        <v>87.174167467756007</v>
      </c>
      <c r="T30">
        <f t="shared" si="11"/>
        <v>95.624396735710263</v>
      </c>
      <c r="U30">
        <f t="shared" si="12"/>
        <v>95.722440648635938</v>
      </c>
      <c r="V30" s="1">
        <f t="shared" si="8"/>
        <v>21.6</v>
      </c>
      <c r="W30" s="1">
        <f t="shared" si="9"/>
        <v>93.910409101529837</v>
      </c>
      <c r="X30">
        <f t="shared" si="3"/>
        <v>3.8458259293200419</v>
      </c>
      <c r="Y30" s="12">
        <v>4</v>
      </c>
      <c r="Z30" s="2">
        <f t="shared" si="10"/>
        <v>1.9229129646600209</v>
      </c>
      <c r="AA30">
        <f>Y0+(PLATEAU-Y0)*(1-EXP(-K*V30))</f>
        <v>94.040066886773701</v>
      </c>
      <c r="AB30" s="1">
        <f t="shared" si="13"/>
        <v>1.6811141274344091E-2</v>
      </c>
    </row>
    <row r="31" spans="1:31" x14ac:dyDescent="0.25">
      <c r="A31">
        <v>25</v>
      </c>
      <c r="B31">
        <v>27.225000000000001</v>
      </c>
      <c r="C31">
        <f t="shared" si="4"/>
        <v>22.581000000000003</v>
      </c>
      <c r="D31" s="4">
        <v>25</v>
      </c>
      <c r="E31" s="3">
        <v>1088.95</v>
      </c>
      <c r="F31" s="3">
        <v>508.55</v>
      </c>
      <c r="G31" s="3">
        <v>1076.46</v>
      </c>
      <c r="H31" s="3">
        <v>485.27</v>
      </c>
      <c r="I31" s="3">
        <v>922.02</v>
      </c>
      <c r="J31" s="5"/>
      <c r="K31" s="5">
        <f t="shared" si="5"/>
        <v>1083.45</v>
      </c>
      <c r="L31" s="5">
        <f t="shared" si="5"/>
        <v>500.38</v>
      </c>
      <c r="M31" s="5">
        <f t="shared" si="5"/>
        <v>1071.1600000000001</v>
      </c>
      <c r="N31" s="5">
        <f t="shared" si="5"/>
        <v>479.98899999999998</v>
      </c>
      <c r="O31" s="5">
        <f t="shared" si="5"/>
        <v>916.42099999999994</v>
      </c>
      <c r="P31" s="5">
        <f t="shared" si="6"/>
        <v>22.581000000000003</v>
      </c>
      <c r="Q31">
        <f t="shared" si="11"/>
        <v>95.396542235882762</v>
      </c>
      <c r="R31">
        <f t="shared" si="11"/>
        <v>95.538432525453828</v>
      </c>
      <c r="S31">
        <f t="shared" si="11"/>
        <v>87.270305262492329</v>
      </c>
      <c r="T31">
        <f t="shared" si="11"/>
        <v>96.421904513846769</v>
      </c>
      <c r="U31">
        <f t="shared" si="12"/>
        <v>95.97378482733285</v>
      </c>
      <c r="V31" s="1">
        <f t="shared" si="8"/>
        <v>22.581000000000003</v>
      </c>
      <c r="W31" s="1">
        <f t="shared" si="9"/>
        <v>94.12019387300171</v>
      </c>
      <c r="X31">
        <f t="shared" si="3"/>
        <v>3.850165947569081</v>
      </c>
      <c r="Y31" s="12">
        <v>4</v>
      </c>
      <c r="Z31" s="2">
        <f t="shared" si="10"/>
        <v>1.9250829737845405</v>
      </c>
      <c r="AA31">
        <f>Y0+(PLATEAU-Y0)*(1-EXP(-K*V31))</f>
        <v>94.071899750671662</v>
      </c>
      <c r="AB31" s="1">
        <f t="shared" si="13"/>
        <v>2.3323222516296984E-3</v>
      </c>
    </row>
    <row r="32" spans="1:31" x14ac:dyDescent="0.25">
      <c r="A32">
        <v>26</v>
      </c>
      <c r="B32">
        <v>28.206</v>
      </c>
      <c r="C32">
        <f t="shared" si="4"/>
        <v>23.561999999999998</v>
      </c>
      <c r="D32" s="4">
        <v>26</v>
      </c>
      <c r="E32" s="3">
        <v>1097.24</v>
      </c>
      <c r="F32" s="3">
        <v>503.02</v>
      </c>
      <c r="G32" s="3">
        <v>1084.56</v>
      </c>
      <c r="H32" s="3">
        <v>489.13</v>
      </c>
      <c r="I32" s="3">
        <v>923.84</v>
      </c>
      <c r="J32" s="5"/>
      <c r="K32" s="5">
        <f t="shared" si="5"/>
        <v>1091.74</v>
      </c>
      <c r="L32" s="5">
        <f t="shared" si="5"/>
        <v>494.84999999999997</v>
      </c>
      <c r="M32" s="5">
        <f t="shared" si="5"/>
        <v>1079.26</v>
      </c>
      <c r="N32" s="5">
        <f t="shared" si="5"/>
        <v>483.84899999999999</v>
      </c>
      <c r="O32" s="5">
        <f t="shared" si="5"/>
        <v>918.24099999999999</v>
      </c>
      <c r="P32" s="5">
        <f t="shared" si="6"/>
        <v>23.561999999999998</v>
      </c>
      <c r="Q32">
        <f t="shared" si="11"/>
        <v>96.126467322536925</v>
      </c>
      <c r="R32">
        <f t="shared" si="11"/>
        <v>94.482579909710267</v>
      </c>
      <c r="S32">
        <f t="shared" si="11"/>
        <v>87.930234192461867</v>
      </c>
      <c r="T32">
        <f t="shared" si="11"/>
        <v>97.197315099138223</v>
      </c>
      <c r="U32">
        <f t="shared" si="12"/>
        <v>96.164387496178023</v>
      </c>
      <c r="V32" s="1">
        <f t="shared" si="8"/>
        <v>23.561999999999998</v>
      </c>
      <c r="W32" s="1">
        <f t="shared" si="9"/>
        <v>94.380196804005053</v>
      </c>
      <c r="X32">
        <f t="shared" si="3"/>
        <v>3.7343490941977788</v>
      </c>
      <c r="Y32" s="12">
        <v>4</v>
      </c>
      <c r="Z32" s="2">
        <f t="shared" si="10"/>
        <v>1.8671745470988894</v>
      </c>
      <c r="AA32">
        <f>Y0+(PLATEAU-Y0)*(1-EXP(-K*V32))</f>
        <v>94.096707721542415</v>
      </c>
      <c r="AB32" s="1">
        <f t="shared" si="13"/>
        <v>8.0366059875507823E-2</v>
      </c>
    </row>
    <row r="33" spans="1:28" x14ac:dyDescent="0.25">
      <c r="A33">
        <v>27</v>
      </c>
      <c r="B33">
        <v>29.187000000000001</v>
      </c>
      <c r="C33">
        <f t="shared" si="4"/>
        <v>24.542999999999999</v>
      </c>
      <c r="D33" s="4">
        <v>27</v>
      </c>
      <c r="E33" s="3">
        <v>1099.71</v>
      </c>
      <c r="F33" s="3">
        <v>501.86</v>
      </c>
      <c r="G33" s="3">
        <v>1096.53</v>
      </c>
      <c r="H33" s="3">
        <v>488.17</v>
      </c>
      <c r="I33" s="3">
        <v>930.64</v>
      </c>
      <c r="J33" s="5"/>
      <c r="K33" s="5">
        <f t="shared" si="5"/>
        <v>1094.21</v>
      </c>
      <c r="L33" s="5">
        <f t="shared" si="5"/>
        <v>493.69</v>
      </c>
      <c r="M33" s="5">
        <f t="shared" si="5"/>
        <v>1091.23</v>
      </c>
      <c r="N33" s="5">
        <f t="shared" si="5"/>
        <v>482.88900000000001</v>
      </c>
      <c r="O33" s="5">
        <f t="shared" si="5"/>
        <v>925.04099999999994</v>
      </c>
      <c r="P33" s="5">
        <f t="shared" si="6"/>
        <v>24.542999999999999</v>
      </c>
      <c r="Q33">
        <f t="shared" si="11"/>
        <v>96.343948017836794</v>
      </c>
      <c r="R33">
        <f t="shared" si="11"/>
        <v>94.261099071688108</v>
      </c>
      <c r="S33">
        <f t="shared" si="11"/>
        <v>88.90546250008353</v>
      </c>
      <c r="T33">
        <f t="shared" si="11"/>
        <v>97.004466870671948</v>
      </c>
      <c r="U33">
        <f t="shared" si="12"/>
        <v>96.876529335819242</v>
      </c>
      <c r="V33" s="1">
        <f t="shared" si="8"/>
        <v>24.542999999999999</v>
      </c>
      <c r="W33" s="1">
        <f t="shared" si="9"/>
        <v>94.678301159219927</v>
      </c>
      <c r="X33">
        <f t="shared" si="3"/>
        <v>3.4101817128054588</v>
      </c>
      <c r="Y33" s="12">
        <v>4</v>
      </c>
      <c r="Z33" s="2">
        <f t="shared" si="10"/>
        <v>1.7050908564027294</v>
      </c>
      <c r="AA33">
        <f>Y0+(PLATEAU-Y0)*(1-EXP(-K*V33))</f>
        <v>94.116041056447386</v>
      </c>
      <c r="AB33" s="1">
        <f t="shared" si="13"/>
        <v>0.31613642316978824</v>
      </c>
    </row>
    <row r="34" spans="1:28" x14ac:dyDescent="0.25">
      <c r="A34">
        <v>28</v>
      </c>
      <c r="B34">
        <v>30.167999999999999</v>
      </c>
      <c r="C34">
        <f t="shared" si="4"/>
        <v>25.524000000000001</v>
      </c>
      <c r="D34" s="4">
        <v>28</v>
      </c>
      <c r="E34" s="3">
        <v>1093.32</v>
      </c>
      <c r="F34" s="3">
        <v>508.91</v>
      </c>
      <c r="G34" s="3">
        <v>1094.05</v>
      </c>
      <c r="H34" s="3">
        <v>486.64</v>
      </c>
      <c r="I34" s="3">
        <v>928.54</v>
      </c>
      <c r="J34" s="5"/>
      <c r="K34" s="5">
        <f t="shared" si="5"/>
        <v>1087.82</v>
      </c>
      <c r="L34" s="5">
        <f t="shared" si="5"/>
        <v>500.74</v>
      </c>
      <c r="M34" s="5">
        <f t="shared" si="5"/>
        <v>1088.75</v>
      </c>
      <c r="N34" s="5">
        <f t="shared" si="5"/>
        <v>481.35899999999998</v>
      </c>
      <c r="O34" s="5">
        <f t="shared" si="5"/>
        <v>922.94099999999992</v>
      </c>
      <c r="P34" s="5">
        <f t="shared" si="6"/>
        <v>25.524000000000001</v>
      </c>
      <c r="Q34">
        <f t="shared" si="11"/>
        <v>95.781315773720962</v>
      </c>
      <c r="R34">
        <f t="shared" si="11"/>
        <v>95.60716795794346</v>
      </c>
      <c r="S34">
        <f t="shared" si="11"/>
        <v>88.70341018572249</v>
      </c>
      <c r="T34">
        <f t="shared" si="11"/>
        <v>96.697115006553844</v>
      </c>
      <c r="U34">
        <f t="shared" si="12"/>
        <v>96.656603179459438</v>
      </c>
      <c r="V34" s="1">
        <f t="shared" si="8"/>
        <v>25.524000000000001</v>
      </c>
      <c r="W34" s="1">
        <f t="shared" si="9"/>
        <v>94.689122420680036</v>
      </c>
      <c r="X34">
        <f t="shared" si="3"/>
        <v>3.3825825802827008</v>
      </c>
      <c r="Y34" s="12">
        <v>4</v>
      </c>
      <c r="Z34" s="2">
        <f t="shared" si="10"/>
        <v>1.6912912901413504</v>
      </c>
      <c r="AA34">
        <f>Y0+(PLATEAU-Y0)*(1-EXP(-K*V34))</f>
        <v>94.131107900910223</v>
      </c>
      <c r="AB34" s="1">
        <f t="shared" si="13"/>
        <v>0.31138020427393498</v>
      </c>
    </row>
    <row r="35" spans="1:28" x14ac:dyDescent="0.25">
      <c r="A35">
        <v>29</v>
      </c>
      <c r="B35">
        <v>31.149000000000001</v>
      </c>
      <c r="C35">
        <f t="shared" si="4"/>
        <v>26.505000000000003</v>
      </c>
      <c r="D35" s="4">
        <v>29</v>
      </c>
      <c r="E35" s="3">
        <v>1109.79</v>
      </c>
      <c r="F35" s="3">
        <v>504.75</v>
      </c>
      <c r="G35" s="3">
        <v>1092.3900000000001</v>
      </c>
      <c r="H35" s="3">
        <v>487.56</v>
      </c>
      <c r="I35" s="3">
        <v>924.83</v>
      </c>
      <c r="J35" s="5"/>
      <c r="K35" s="5">
        <f t="shared" si="5"/>
        <v>1104.29</v>
      </c>
      <c r="L35" s="5">
        <f t="shared" si="5"/>
        <v>496.58</v>
      </c>
      <c r="M35" s="5">
        <f t="shared" si="5"/>
        <v>1087.0900000000001</v>
      </c>
      <c r="N35" s="5">
        <f t="shared" si="5"/>
        <v>482.279</v>
      </c>
      <c r="O35" s="5">
        <f t="shared" si="5"/>
        <v>919.23099999999999</v>
      </c>
      <c r="P35" s="5">
        <f t="shared" si="6"/>
        <v>26.505000000000003</v>
      </c>
      <c r="Q35">
        <f t="shared" si="11"/>
        <v>97.231480571934995</v>
      </c>
      <c r="R35">
        <f t="shared" si="11"/>
        <v>94.812891849174349</v>
      </c>
      <c r="S35">
        <f t="shared" si="11"/>
        <v>88.568165491432453</v>
      </c>
      <c r="T35">
        <f t="shared" si="11"/>
        <v>96.881927892167354</v>
      </c>
      <c r="U35">
        <f t="shared" si="12"/>
        <v>96.268066969890498</v>
      </c>
      <c r="V35" s="1">
        <f t="shared" si="8"/>
        <v>26.505000000000003</v>
      </c>
      <c r="W35" s="1">
        <f t="shared" si="9"/>
        <v>94.752506554919933</v>
      </c>
      <c r="X35">
        <f t="shared" si="3"/>
        <v>3.5786307281307259</v>
      </c>
      <c r="Y35" s="12">
        <v>4</v>
      </c>
      <c r="Z35" s="2">
        <f t="shared" si="10"/>
        <v>1.789315364065363</v>
      </c>
      <c r="AA35">
        <f>Y0+(PLATEAU-Y0)*(1-EXP(-K*V35))</f>
        <v>94.142849786269494</v>
      </c>
      <c r="AB35" s="1">
        <f t="shared" si="13"/>
        <v>0.37168137556129444</v>
      </c>
    </row>
    <row r="36" spans="1:28" x14ac:dyDescent="0.25">
      <c r="A36">
        <v>30</v>
      </c>
      <c r="B36">
        <v>32.130000000000003</v>
      </c>
      <c r="C36">
        <f t="shared" si="4"/>
        <v>27.486000000000004</v>
      </c>
      <c r="D36" s="4">
        <v>30</v>
      </c>
      <c r="E36" s="3">
        <v>1098.6199999999999</v>
      </c>
      <c r="F36" s="3">
        <v>504.82</v>
      </c>
      <c r="G36" s="3">
        <v>1089.08</v>
      </c>
      <c r="H36" s="3">
        <v>481.72</v>
      </c>
      <c r="I36" s="3">
        <v>924.87</v>
      </c>
      <c r="J36" s="5"/>
      <c r="K36" s="5">
        <f t="shared" si="5"/>
        <v>1093.1199999999999</v>
      </c>
      <c r="L36" s="5">
        <f t="shared" si="5"/>
        <v>496.65</v>
      </c>
      <c r="M36" s="5">
        <f t="shared" si="5"/>
        <v>1083.78</v>
      </c>
      <c r="N36" s="5">
        <f t="shared" si="5"/>
        <v>476.43900000000002</v>
      </c>
      <c r="O36" s="5">
        <f t="shared" si="5"/>
        <v>919.27099999999996</v>
      </c>
      <c r="P36" s="5">
        <f t="shared" si="6"/>
        <v>27.486000000000004</v>
      </c>
      <c r="Q36">
        <f t="shared" si="11"/>
        <v>96.247974755538465</v>
      </c>
      <c r="R36">
        <f t="shared" si="11"/>
        <v>94.826257072158441</v>
      </c>
      <c r="S36">
        <f t="shared" si="11"/>
        <v>88.298490829926365</v>
      </c>
      <c r="T36">
        <f t="shared" si="11"/>
        <v>95.708767835664261</v>
      </c>
      <c r="U36">
        <f t="shared" si="12"/>
        <v>96.272256039535421</v>
      </c>
      <c r="V36" s="1">
        <f t="shared" si="8"/>
        <v>27.486000000000004</v>
      </c>
      <c r="W36" s="1">
        <f t="shared" si="9"/>
        <v>94.270749306564596</v>
      </c>
      <c r="X36">
        <f t="shared" si="3"/>
        <v>3.3896831399720719</v>
      </c>
      <c r="Y36" s="12">
        <v>4</v>
      </c>
      <c r="Z36" s="2">
        <f t="shared" si="10"/>
        <v>1.694841569986036</v>
      </c>
      <c r="AA36">
        <f>Y0+(PLATEAU-Y0)*(1-EXP(-K*V36))</f>
        <v>94.152000466236416</v>
      </c>
      <c r="AB36" s="1">
        <f t="shared" si="13"/>
        <v>1.4101287079287695E-2</v>
      </c>
    </row>
    <row r="37" spans="1:28" x14ac:dyDescent="0.25">
      <c r="A37">
        <v>31</v>
      </c>
      <c r="B37">
        <v>33.128</v>
      </c>
      <c r="C37">
        <f t="shared" si="4"/>
        <v>28.484000000000002</v>
      </c>
      <c r="D37" s="4">
        <v>31</v>
      </c>
      <c r="E37" s="3">
        <v>1091.1199999999999</v>
      </c>
      <c r="F37" s="3">
        <v>507.89</v>
      </c>
      <c r="G37" s="3">
        <v>1090.6600000000001</v>
      </c>
      <c r="H37" s="3">
        <v>480.33</v>
      </c>
      <c r="I37" s="3">
        <v>922.35</v>
      </c>
      <c r="J37" s="5"/>
      <c r="K37" s="5">
        <f t="shared" si="5"/>
        <v>1085.6199999999999</v>
      </c>
      <c r="L37" s="5">
        <f t="shared" si="5"/>
        <v>499.71999999999997</v>
      </c>
      <c r="M37" s="5">
        <f t="shared" si="5"/>
        <v>1085.3600000000001</v>
      </c>
      <c r="N37" s="5">
        <f t="shared" si="5"/>
        <v>475.04899999999998</v>
      </c>
      <c r="O37" s="5">
        <f t="shared" si="5"/>
        <v>916.75099999999998</v>
      </c>
      <c r="P37" s="5">
        <f t="shared" si="6"/>
        <v>28.484000000000002</v>
      </c>
      <c r="Q37">
        <f t="shared" si="11"/>
        <v>95.587608271834441</v>
      </c>
      <c r="R37">
        <f t="shared" si="11"/>
        <v>95.412417565889498</v>
      </c>
      <c r="S37">
        <f t="shared" si="11"/>
        <v>88.427217707624138</v>
      </c>
      <c r="T37">
        <f t="shared" si="11"/>
        <v>95.429539671530804</v>
      </c>
      <c r="U37">
        <f t="shared" si="12"/>
        <v>96.00834465190367</v>
      </c>
      <c r="V37" s="1">
        <f t="shared" si="8"/>
        <v>28.484000000000002</v>
      </c>
      <c r="W37" s="1">
        <f t="shared" si="9"/>
        <v>94.173025573756505</v>
      </c>
      <c r="X37">
        <f t="shared" si="3"/>
        <v>3.2209730110205035</v>
      </c>
      <c r="Y37" s="12">
        <v>4</v>
      </c>
      <c r="Z37" s="2">
        <f>X37/SQRT(Y37)</f>
        <v>1.6104865055102517</v>
      </c>
      <c r="AA37">
        <f>Y0+(PLATEAU-Y0)*(1-EXP(-K*V37))</f>
        <v>94.159240347983911</v>
      </c>
      <c r="AB37" s="1">
        <f t="shared" si="13"/>
        <v>1.900324496013868E-4</v>
      </c>
    </row>
    <row r="38" spans="1:28" x14ac:dyDescent="0.25">
      <c r="A38">
        <v>32</v>
      </c>
      <c r="B38">
        <v>34.109000000000002</v>
      </c>
      <c r="C38">
        <f t="shared" si="4"/>
        <v>29.465000000000003</v>
      </c>
      <c r="D38" s="4">
        <v>32</v>
      </c>
      <c r="E38" s="3">
        <v>1097.44</v>
      </c>
      <c r="F38" s="3">
        <v>511.63</v>
      </c>
      <c r="G38" s="3">
        <v>1089.45</v>
      </c>
      <c r="H38" s="3">
        <v>485.94</v>
      </c>
      <c r="I38" s="3">
        <v>915.85</v>
      </c>
      <c r="J38" s="5"/>
      <c r="K38" s="5">
        <f t="shared" si="5"/>
        <v>1091.94</v>
      </c>
      <c r="L38" s="5">
        <f t="shared" si="5"/>
        <v>503.46</v>
      </c>
      <c r="M38" s="5">
        <f t="shared" si="5"/>
        <v>1084.1500000000001</v>
      </c>
      <c r="N38" s="5">
        <f t="shared" si="5"/>
        <v>480.65899999999999</v>
      </c>
      <c r="O38" s="5">
        <f t="shared" si="5"/>
        <v>910.25099999999998</v>
      </c>
      <c r="P38" s="5">
        <f t="shared" si="6"/>
        <v>29.465000000000003</v>
      </c>
      <c r="Q38">
        <f t="shared" si="11"/>
        <v>96.144077095435705</v>
      </c>
      <c r="R38">
        <f t="shared" si="11"/>
        <v>96.126502336754029</v>
      </c>
      <c r="S38">
        <f t="shared" si="11"/>
        <v>88.328635731665727</v>
      </c>
      <c r="T38">
        <f t="shared" si="11"/>
        <v>96.556496506630523</v>
      </c>
      <c r="U38">
        <f t="shared" si="12"/>
        <v>95.327620834599543</v>
      </c>
      <c r="V38" s="1">
        <f t="shared" si="8"/>
        <v>29.465000000000003</v>
      </c>
      <c r="W38" s="1">
        <f t="shared" si="9"/>
        <v>94.496666501017103</v>
      </c>
      <c r="X38">
        <f t="shared" si="3"/>
        <v>3.4766476254520344</v>
      </c>
      <c r="Y38" s="12">
        <v>4</v>
      </c>
      <c r="Z38" s="2">
        <f t="shared" si="10"/>
        <v>1.7383238127260172</v>
      </c>
      <c r="AA38">
        <f>Y0+(PLATEAU-Y0)*(1-EXP(-K*V38))</f>
        <v>94.164773950233013</v>
      </c>
      <c r="AB38" s="1">
        <f t="shared" si="13"/>
        <v>0.11015266526596988</v>
      </c>
    </row>
    <row r="39" spans="1:28" x14ac:dyDescent="0.25">
      <c r="A39">
        <v>33</v>
      </c>
      <c r="B39">
        <v>35.090000000000003</v>
      </c>
      <c r="C39">
        <f t="shared" si="4"/>
        <v>30.446000000000005</v>
      </c>
      <c r="D39" s="4">
        <v>33</v>
      </c>
      <c r="E39" s="3">
        <v>1104.72</v>
      </c>
      <c r="F39" s="3">
        <v>507.68</v>
      </c>
      <c r="G39" s="3">
        <v>1090.67</v>
      </c>
      <c r="H39" s="3">
        <v>484.11</v>
      </c>
      <c r="I39" s="3">
        <v>915.99</v>
      </c>
      <c r="J39" s="5"/>
      <c r="K39" s="5">
        <f t="shared" si="5"/>
        <v>1099.22</v>
      </c>
      <c r="L39" s="5">
        <f t="shared" si="5"/>
        <v>499.51</v>
      </c>
      <c r="M39" s="5">
        <f t="shared" si="5"/>
        <v>1085.3700000000001</v>
      </c>
      <c r="N39" s="5">
        <f t="shared" si="5"/>
        <v>478.82900000000001</v>
      </c>
      <c r="O39" s="5">
        <f t="shared" si="5"/>
        <v>910.39099999999996</v>
      </c>
      <c r="P39" s="5">
        <f t="shared" si="6"/>
        <v>30.446000000000005</v>
      </c>
      <c r="Q39">
        <f t="shared" si="11"/>
        <v>96.785072828951073</v>
      </c>
      <c r="R39">
        <f t="shared" si="11"/>
        <v>95.372321896937223</v>
      </c>
      <c r="S39">
        <f t="shared" si="11"/>
        <v>88.428032434698167</v>
      </c>
      <c r="T39">
        <f t="shared" si="11"/>
        <v>96.188879571116715</v>
      </c>
      <c r="U39">
        <f t="shared" si="12"/>
        <v>95.342282578356873</v>
      </c>
      <c r="V39" s="1">
        <f t="shared" si="8"/>
        <v>30.446000000000005</v>
      </c>
      <c r="W39" s="1">
        <f t="shared" ref="W39:W47" si="14">AVERAGE(Q39:U39)</f>
        <v>94.423317862012027</v>
      </c>
      <c r="X39">
        <f t="shared" ref="X39:X47" si="15">STDEV(Q39:U39)</f>
        <v>3.4052770384974154</v>
      </c>
      <c r="Y39" s="12">
        <v>4</v>
      </c>
      <c r="Z39" s="2">
        <f t="shared" si="10"/>
        <v>1.7026385192487077</v>
      </c>
      <c r="AA39">
        <f>Y0+(PLATEAU-Y0)*(1-EXP(-K*V39))</f>
        <v>94.169086394248296</v>
      </c>
      <c r="AB39" s="1">
        <f t="shared" si="13"/>
        <v>6.4633639201300858E-2</v>
      </c>
    </row>
    <row r="40" spans="1:28" x14ac:dyDescent="0.25">
      <c r="A40">
        <v>34</v>
      </c>
      <c r="B40">
        <v>36.070999999999998</v>
      </c>
      <c r="C40">
        <f t="shared" si="4"/>
        <v>31.427</v>
      </c>
      <c r="D40" s="4">
        <v>34</v>
      </c>
      <c r="E40" s="3">
        <v>1106.4000000000001</v>
      </c>
      <c r="F40" s="3">
        <v>504.37</v>
      </c>
      <c r="G40" s="3">
        <v>1094.21</v>
      </c>
      <c r="H40" s="3">
        <v>485.51</v>
      </c>
      <c r="I40" s="3">
        <v>914.72</v>
      </c>
      <c r="J40" s="5"/>
      <c r="K40" s="5">
        <f t="shared" si="5"/>
        <v>1100.9000000000001</v>
      </c>
      <c r="L40" s="5">
        <f t="shared" si="5"/>
        <v>496.2</v>
      </c>
      <c r="M40" s="5">
        <f t="shared" si="5"/>
        <v>1088.9100000000001</v>
      </c>
      <c r="N40" s="5">
        <f t="shared" si="5"/>
        <v>480.22899999999998</v>
      </c>
      <c r="O40" s="5">
        <f t="shared" si="5"/>
        <v>909.12099999999998</v>
      </c>
      <c r="P40" s="5">
        <f t="shared" si="6"/>
        <v>31.427</v>
      </c>
      <c r="Q40">
        <f t="shared" si="11"/>
        <v>96.932994921300789</v>
      </c>
      <c r="R40">
        <f t="shared" si="11"/>
        <v>94.740337781546401</v>
      </c>
      <c r="S40">
        <f t="shared" si="11"/>
        <v>88.71644581890709</v>
      </c>
      <c r="T40">
        <f t="shared" si="11"/>
        <v>96.470116570963356</v>
      </c>
      <c r="U40">
        <f t="shared" si="12"/>
        <v>95.209279617129752</v>
      </c>
      <c r="V40" s="1">
        <f t="shared" si="8"/>
        <v>31.427</v>
      </c>
      <c r="W40" s="1">
        <f t="shared" si="14"/>
        <v>94.413834941969469</v>
      </c>
      <c r="X40">
        <f t="shared" si="15"/>
        <v>3.3080976517586542</v>
      </c>
      <c r="Y40" s="12">
        <v>4</v>
      </c>
      <c r="Z40" s="2">
        <f t="shared" si="10"/>
        <v>1.6540488258793271</v>
      </c>
      <c r="AA40">
        <f>Y0+(PLATEAU-Y0)*(1-EXP(-K*V40))</f>
        <v>94.172447165866458</v>
      </c>
      <c r="AB40" s="1">
        <f t="shared" si="13"/>
        <v>5.8268058451957254E-2</v>
      </c>
    </row>
    <row r="41" spans="1:28" x14ac:dyDescent="0.25">
      <c r="A41">
        <v>35</v>
      </c>
      <c r="B41">
        <v>37.052</v>
      </c>
      <c r="C41">
        <f t="shared" si="4"/>
        <v>32.408000000000001</v>
      </c>
      <c r="D41" s="4">
        <v>35</v>
      </c>
      <c r="E41" s="3">
        <v>1108.7</v>
      </c>
      <c r="F41" s="3">
        <v>508.67</v>
      </c>
      <c r="G41" s="3">
        <v>1119.67</v>
      </c>
      <c r="H41" s="3">
        <v>484.82</v>
      </c>
      <c r="I41" s="3">
        <v>914.14</v>
      </c>
      <c r="J41" s="5"/>
      <c r="K41" s="5">
        <f t="shared" si="5"/>
        <v>1103.2</v>
      </c>
      <c r="L41" s="5">
        <f t="shared" si="5"/>
        <v>500.5</v>
      </c>
      <c r="M41" s="5">
        <f t="shared" si="5"/>
        <v>1114.3700000000001</v>
      </c>
      <c r="N41" s="5">
        <f t="shared" si="5"/>
        <v>479.53899999999999</v>
      </c>
      <c r="O41" s="5">
        <f t="shared" si="5"/>
        <v>908.54099999999994</v>
      </c>
      <c r="P41" s="5">
        <f t="shared" si="6"/>
        <v>32.408000000000001</v>
      </c>
      <c r="Q41">
        <f t="shared" si="11"/>
        <v>97.135507309636679</v>
      </c>
      <c r="R41">
        <f t="shared" si="11"/>
        <v>95.561344336283696</v>
      </c>
      <c r="S41">
        <f t="shared" si="11"/>
        <v>90.790740949403983</v>
      </c>
      <c r="T41">
        <f t="shared" si="11"/>
        <v>96.331506906753233</v>
      </c>
      <c r="U41">
        <f t="shared" si="12"/>
        <v>95.148538107278</v>
      </c>
      <c r="V41" s="1">
        <f t="shared" si="8"/>
        <v>32.408000000000001</v>
      </c>
      <c r="W41" s="1">
        <f t="shared" si="14"/>
        <v>94.99352752187113</v>
      </c>
      <c r="X41">
        <f t="shared" si="15"/>
        <v>2.4692167500846094</v>
      </c>
      <c r="Y41" s="12">
        <v>4</v>
      </c>
      <c r="Z41" s="2">
        <f t="shared" si="10"/>
        <v>1.2346083750423047</v>
      </c>
      <c r="AA41">
        <f>Y0+(PLATEAU-Y0)*(1-EXP(-K*V41))</f>
        <v>94.175066280649006</v>
      </c>
      <c r="AB41" s="1">
        <f t="shared" si="13"/>
        <v>0.6698788033828601</v>
      </c>
    </row>
    <row r="42" spans="1:28" x14ac:dyDescent="0.25">
      <c r="A42">
        <v>36</v>
      </c>
      <c r="B42">
        <v>38.033000000000001</v>
      </c>
      <c r="C42">
        <f t="shared" si="4"/>
        <v>33.389000000000003</v>
      </c>
      <c r="D42" s="4">
        <v>36</v>
      </c>
      <c r="E42" s="3">
        <v>1101.01</v>
      </c>
      <c r="F42" s="3">
        <v>505.42</v>
      </c>
      <c r="G42" s="3">
        <v>1108.0899999999999</v>
      </c>
      <c r="H42" s="3">
        <v>486.78</v>
      </c>
      <c r="I42" s="3">
        <v>925.01</v>
      </c>
      <c r="J42" s="5"/>
      <c r="K42" s="5">
        <f t="shared" si="5"/>
        <v>1095.51</v>
      </c>
      <c r="L42" s="5">
        <f t="shared" si="5"/>
        <v>497.25</v>
      </c>
      <c r="M42" s="5">
        <f t="shared" si="5"/>
        <v>1102.79</v>
      </c>
      <c r="N42" s="5">
        <f t="shared" si="5"/>
        <v>481.49899999999997</v>
      </c>
      <c r="O42" s="5">
        <f t="shared" si="5"/>
        <v>919.41099999999994</v>
      </c>
      <c r="P42" s="5">
        <f t="shared" si="6"/>
        <v>33.389000000000003</v>
      </c>
      <c r="Q42">
        <f t="shared" si="11"/>
        <v>96.458411541678814</v>
      </c>
      <c r="R42">
        <f t="shared" si="11"/>
        <v>94.940816126307837</v>
      </c>
      <c r="S42">
        <f t="shared" si="11"/>
        <v>89.847286997669727</v>
      </c>
      <c r="T42">
        <f t="shared" si="11"/>
        <v>96.725238706538491</v>
      </c>
      <c r="U42">
        <f t="shared" si="12"/>
        <v>96.286917783292751</v>
      </c>
      <c r="V42" s="1">
        <f t="shared" si="8"/>
        <v>33.389000000000003</v>
      </c>
      <c r="W42" s="1">
        <f t="shared" si="14"/>
        <v>94.851734231097524</v>
      </c>
      <c r="X42">
        <f t="shared" si="15"/>
        <v>2.8811287078393062</v>
      </c>
      <c r="Y42" s="12">
        <v>4</v>
      </c>
      <c r="Z42" s="2">
        <f t="shared" si="10"/>
        <v>1.4405643539196531</v>
      </c>
      <c r="AA42">
        <f>Y0+(PLATEAU-Y0)*(1-EXP(-K*V42))</f>
        <v>94.177107407813708</v>
      </c>
      <c r="AB42" s="1">
        <f t="shared" si="13"/>
        <v>0.45512135069401333</v>
      </c>
    </row>
    <row r="43" spans="1:28" x14ac:dyDescent="0.25">
      <c r="A43">
        <v>37</v>
      </c>
      <c r="B43">
        <v>39.014000000000003</v>
      </c>
      <c r="C43">
        <f t="shared" si="4"/>
        <v>34.370000000000005</v>
      </c>
      <c r="D43" s="4">
        <v>37</v>
      </c>
      <c r="E43" s="3">
        <v>1104.97</v>
      </c>
      <c r="F43" s="3">
        <v>513.45000000000005</v>
      </c>
      <c r="G43" s="3">
        <v>1111.5</v>
      </c>
      <c r="H43" s="3">
        <v>486.94</v>
      </c>
      <c r="I43" s="3">
        <v>933.83</v>
      </c>
      <c r="J43" s="5"/>
      <c r="K43" s="5">
        <f t="shared" si="5"/>
        <v>1099.47</v>
      </c>
      <c r="L43" s="5">
        <f t="shared" si="5"/>
        <v>505.28000000000003</v>
      </c>
      <c r="M43" s="5">
        <f t="shared" si="5"/>
        <v>1106.2</v>
      </c>
      <c r="N43" s="5">
        <f t="shared" si="5"/>
        <v>481.65899999999999</v>
      </c>
      <c r="O43" s="5">
        <f t="shared" si="5"/>
        <v>928.23099999999999</v>
      </c>
      <c r="P43" s="5">
        <f t="shared" si="6"/>
        <v>34.370000000000005</v>
      </c>
      <c r="Q43">
        <f t="shared" si="11"/>
        <v>96.807085045074544</v>
      </c>
      <c r="R43">
        <f t="shared" si="11"/>
        <v>96.473998134340519</v>
      </c>
      <c r="S43">
        <f t="shared" si="11"/>
        <v>90.125108929916166</v>
      </c>
      <c r="T43">
        <f t="shared" si="11"/>
        <v>96.757380077949563</v>
      </c>
      <c r="U43">
        <f t="shared" si="12"/>
        <v>97.2106076400039</v>
      </c>
      <c r="V43" s="1">
        <f t="shared" si="8"/>
        <v>34.370000000000005</v>
      </c>
      <c r="W43" s="1">
        <f t="shared" si="14"/>
        <v>95.474835965456947</v>
      </c>
      <c r="X43">
        <f t="shared" si="15"/>
        <v>3.0021082055496855</v>
      </c>
      <c r="Y43" s="12">
        <v>4</v>
      </c>
      <c r="Z43" s="2">
        <f t="shared" si="10"/>
        <v>1.5010541027748427</v>
      </c>
      <c r="AA43">
        <f>Y0+(PLATEAU-Y0)*(1-EXP(-K*V43))</f>
        <v>94.178698097969914</v>
      </c>
      <c r="AB43" s="1">
        <f t="shared" si="13"/>
        <v>1.6799733715338341</v>
      </c>
    </row>
    <row r="44" spans="1:28" x14ac:dyDescent="0.25">
      <c r="A44">
        <v>38</v>
      </c>
      <c r="B44">
        <v>39.994999999999997</v>
      </c>
      <c r="C44">
        <f t="shared" si="4"/>
        <v>35.350999999999999</v>
      </c>
      <c r="D44" s="4">
        <v>38</v>
      </c>
      <c r="E44" s="3">
        <v>1095.44</v>
      </c>
      <c r="F44" s="3">
        <v>511.67</v>
      </c>
      <c r="G44" s="3">
        <v>1111.3800000000001</v>
      </c>
      <c r="H44" s="3">
        <v>486.36</v>
      </c>
      <c r="I44" s="3">
        <v>917.46</v>
      </c>
      <c r="J44" s="5"/>
      <c r="K44" s="5">
        <f t="shared" si="5"/>
        <v>1089.94</v>
      </c>
      <c r="L44" s="5">
        <f t="shared" si="5"/>
        <v>503.5</v>
      </c>
      <c r="M44" s="5">
        <f t="shared" si="5"/>
        <v>1106.0800000000002</v>
      </c>
      <c r="N44" s="5">
        <f t="shared" si="5"/>
        <v>481.07900000000001</v>
      </c>
      <c r="O44" s="5">
        <f t="shared" si="5"/>
        <v>911.86099999999999</v>
      </c>
      <c r="P44" s="5">
        <f t="shared" si="6"/>
        <v>35.350999999999999</v>
      </c>
      <c r="Q44">
        <f t="shared" si="11"/>
        <v>95.967979366447963</v>
      </c>
      <c r="R44">
        <f t="shared" si="11"/>
        <v>96.134139607030676</v>
      </c>
      <c r="S44">
        <f t="shared" si="11"/>
        <v>90.115332205027741</v>
      </c>
      <c r="T44">
        <f t="shared" si="11"/>
        <v>96.640867606584536</v>
      </c>
      <c r="U44">
        <f t="shared" si="12"/>
        <v>95.496230887808736</v>
      </c>
      <c r="V44" s="1">
        <f t="shared" si="8"/>
        <v>35.350999999999999</v>
      </c>
      <c r="W44" s="1">
        <f t="shared" si="14"/>
        <v>94.870909934579942</v>
      </c>
      <c r="X44">
        <f t="shared" si="15"/>
        <v>2.6897307737367959</v>
      </c>
      <c r="Y44" s="12">
        <v>4</v>
      </c>
      <c r="Z44" s="2">
        <f t="shared" si="10"/>
        <v>1.344865386868398</v>
      </c>
      <c r="AA44">
        <f>Y0+(PLATEAU-Y0)*(1-EXP(-K*V44))</f>
        <v>94.179937753791819</v>
      </c>
      <c r="AB44" s="1">
        <f t="shared" si="13"/>
        <v>0.47744255462309398</v>
      </c>
    </row>
    <row r="45" spans="1:28" x14ac:dyDescent="0.25">
      <c r="A45">
        <v>39</v>
      </c>
      <c r="B45">
        <v>40.975999999999999</v>
      </c>
      <c r="C45">
        <f t="shared" si="4"/>
        <v>36.332000000000001</v>
      </c>
      <c r="D45" s="4">
        <v>39</v>
      </c>
      <c r="E45" s="3">
        <v>1102.71</v>
      </c>
      <c r="F45" s="3">
        <v>502.31</v>
      </c>
      <c r="G45" s="3">
        <v>1109.9000000000001</v>
      </c>
      <c r="H45" s="3">
        <v>489.34</v>
      </c>
      <c r="I45" s="3">
        <v>921.9</v>
      </c>
      <c r="J45" s="5"/>
      <c r="K45" s="5">
        <f t="shared" si="5"/>
        <v>1097.21</v>
      </c>
      <c r="L45" s="5">
        <f t="shared" si="5"/>
        <v>494.14</v>
      </c>
      <c r="M45" s="5">
        <f t="shared" si="5"/>
        <v>1104.6000000000001</v>
      </c>
      <c r="N45" s="5">
        <f t="shared" si="5"/>
        <v>484.05899999999997</v>
      </c>
      <c r="O45" s="5">
        <f t="shared" si="5"/>
        <v>916.30099999999993</v>
      </c>
      <c r="P45" s="5">
        <f t="shared" si="6"/>
        <v>36.332000000000001</v>
      </c>
      <c r="Q45">
        <f t="shared" si="11"/>
        <v>96.608094611318393</v>
      </c>
      <c r="R45">
        <f t="shared" si="11"/>
        <v>94.347018362300162</v>
      </c>
      <c r="S45">
        <f t="shared" si="11"/>
        <v>89.994752598070335</v>
      </c>
      <c r="T45">
        <f t="shared" si="11"/>
        <v>97.2395006491152</v>
      </c>
      <c r="U45">
        <f t="shared" si="12"/>
        <v>95.96121761839801</v>
      </c>
      <c r="V45" s="1">
        <f t="shared" si="8"/>
        <v>36.332000000000001</v>
      </c>
      <c r="W45" s="1">
        <f t="shared" si="14"/>
        <v>94.830116767840408</v>
      </c>
      <c r="X45">
        <f t="shared" si="15"/>
        <v>2.9094611080537449</v>
      </c>
      <c r="Y45" s="12">
        <v>4</v>
      </c>
      <c r="Z45" s="2">
        <f t="shared" si="10"/>
        <v>1.4547305540268725</v>
      </c>
      <c r="AA45">
        <f>Y0+(PLATEAU-Y0)*(1-EXP(-K*V45))</f>
        <v>94.180903841719626</v>
      </c>
      <c r="AB45" s="1">
        <f t="shared" si="13"/>
        <v>0.42147742344230821</v>
      </c>
    </row>
    <row r="46" spans="1:28" x14ac:dyDescent="0.25">
      <c r="A46">
        <v>40</v>
      </c>
      <c r="B46">
        <v>41.957000000000001</v>
      </c>
      <c r="C46">
        <f t="shared" si="4"/>
        <v>37.313000000000002</v>
      </c>
      <c r="D46" s="4">
        <v>40</v>
      </c>
      <c r="E46" s="3">
        <v>1107.55</v>
      </c>
      <c r="F46" s="3">
        <v>507.91</v>
      </c>
      <c r="G46" s="3">
        <v>1115.97</v>
      </c>
      <c r="H46" s="3">
        <v>489.38</v>
      </c>
      <c r="I46" s="3">
        <v>919.17</v>
      </c>
      <c r="J46" s="5"/>
      <c r="K46" s="5">
        <f t="shared" si="5"/>
        <v>1102.05</v>
      </c>
      <c r="L46" s="5">
        <f t="shared" si="5"/>
        <v>499.74</v>
      </c>
      <c r="M46" s="5">
        <f t="shared" si="5"/>
        <v>1110.67</v>
      </c>
      <c r="N46" s="5">
        <f t="shared" si="5"/>
        <v>484.09899999999999</v>
      </c>
      <c r="O46" s="5">
        <f t="shared" si="5"/>
        <v>913.57099999999991</v>
      </c>
      <c r="P46" s="5">
        <f t="shared" si="6"/>
        <v>37.313000000000002</v>
      </c>
      <c r="Q46">
        <f t="shared" si="11"/>
        <v>97.03425111546872</v>
      </c>
      <c r="R46">
        <f t="shared" si="11"/>
        <v>95.416236201027814</v>
      </c>
      <c r="S46">
        <f t="shared" si="11"/>
        <v>90.489291932010474</v>
      </c>
      <c r="T46">
        <f t="shared" si="11"/>
        <v>97.247535991967979</v>
      </c>
      <c r="U46">
        <f t="shared" si="12"/>
        <v>95.675313615130278</v>
      </c>
      <c r="V46" s="1">
        <f t="shared" si="8"/>
        <v>37.313000000000002</v>
      </c>
      <c r="W46" s="1">
        <f t="shared" si="14"/>
        <v>95.172525771121059</v>
      </c>
      <c r="X46">
        <f t="shared" si="15"/>
        <v>2.7393684607918685</v>
      </c>
      <c r="Y46" s="12">
        <v>4</v>
      </c>
      <c r="Z46" s="2">
        <f t="shared" si="10"/>
        <v>1.3696842303959342</v>
      </c>
      <c r="AA46">
        <f>Y0+(PLATEAU-Y0)*(1-EXP(-K*V46))</f>
        <v>94.181656732859068</v>
      </c>
      <c r="AB46" s="1">
        <f t="shared" si="13"/>
        <v>0.98182145098624285</v>
      </c>
    </row>
    <row r="47" spans="1:28" x14ac:dyDescent="0.25">
      <c r="A47">
        <v>41</v>
      </c>
      <c r="B47">
        <v>42.938000000000002</v>
      </c>
      <c r="C47">
        <f t="shared" si="4"/>
        <v>38.294000000000004</v>
      </c>
      <c r="D47" s="4">
        <v>41</v>
      </c>
      <c r="E47" s="3">
        <v>1105.8800000000001</v>
      </c>
      <c r="F47" s="3">
        <v>510.38</v>
      </c>
      <c r="G47" s="3">
        <v>1113.01</v>
      </c>
      <c r="H47" s="3">
        <v>490.46</v>
      </c>
      <c r="I47" s="3">
        <v>919.68</v>
      </c>
      <c r="J47" s="5"/>
      <c r="K47" s="5">
        <f t="shared" si="5"/>
        <v>1100.3800000000001</v>
      </c>
      <c r="L47" s="5">
        <f t="shared" si="5"/>
        <v>502.21</v>
      </c>
      <c r="M47" s="5">
        <f t="shared" si="5"/>
        <v>1107.71</v>
      </c>
      <c r="N47" s="5">
        <f t="shared" si="5"/>
        <v>485.17899999999997</v>
      </c>
      <c r="O47" s="5">
        <f t="shared" si="5"/>
        <v>914.0809999999999</v>
      </c>
      <c r="P47" s="5">
        <f t="shared" si="6"/>
        <v>38.294000000000004</v>
      </c>
      <c r="Q47">
        <f t="shared" si="11"/>
        <v>96.887209511763984</v>
      </c>
      <c r="R47">
        <f t="shared" si="11"/>
        <v>95.887837640609476</v>
      </c>
      <c r="S47">
        <f t="shared" si="11"/>
        <v>90.248132718095661</v>
      </c>
      <c r="T47">
        <f t="shared" si="11"/>
        <v>97.464490248992504</v>
      </c>
      <c r="U47">
        <f t="shared" si="12"/>
        <v>95.72872425310338</v>
      </c>
      <c r="V47" s="1">
        <f t="shared" si="8"/>
        <v>38.294000000000004</v>
      </c>
      <c r="W47" s="1">
        <f t="shared" si="14"/>
        <v>95.243278874512995</v>
      </c>
      <c r="X47">
        <f t="shared" si="15"/>
        <v>2.8826587663443206</v>
      </c>
      <c r="Y47" s="12">
        <v>4</v>
      </c>
      <c r="Z47" s="2">
        <f t="shared" si="10"/>
        <v>1.4413293831721603</v>
      </c>
      <c r="AA47">
        <f>Y0+(PLATEAU-Y0)*(1-EXP(-K*V47))</f>
        <v>94.18224347558872</v>
      </c>
      <c r="AB47" s="1">
        <f t="shared" si="13"/>
        <v>1.1257961177703961</v>
      </c>
    </row>
  </sheetData>
  <mergeCells count="1">
    <mergeCell ref="Q5:U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W6" sqref="W6"/>
    </sheetView>
  </sheetViews>
  <sheetFormatPr defaultColWidth="9.140625" defaultRowHeight="15" x14ac:dyDescent="0.25"/>
  <cols>
    <col min="11" max="11" width="10.42578125" style="4" customWidth="1"/>
    <col min="12" max="12" width="10.28515625" style="4" customWidth="1"/>
    <col min="13" max="13" width="10.5703125" style="4" customWidth="1"/>
    <col min="14" max="14" width="10.28515625" style="4" customWidth="1"/>
    <col min="15" max="15" width="10" style="4" customWidth="1"/>
    <col min="16" max="16" width="9.140625" style="4"/>
    <col min="19" max="19" width="12.28515625" customWidth="1"/>
    <col min="23" max="23" width="11.85546875" customWidth="1"/>
    <col min="24" max="24" width="12" bestFit="1" customWidth="1"/>
    <col min="25" max="25" width="8.5703125" style="12" customWidth="1"/>
    <col min="27" max="27" width="13.7109375" customWidth="1"/>
    <col min="31" max="31" width="12" customWidth="1"/>
    <col min="39" max="39" width="12.5703125" customWidth="1"/>
  </cols>
  <sheetData>
    <row r="1" spans="1:31" x14ac:dyDescent="0.25">
      <c r="C1" s="3" t="s">
        <v>21</v>
      </c>
      <c r="D1" s="3"/>
      <c r="E1" s="3"/>
      <c r="F1" s="3"/>
      <c r="G1" s="3"/>
      <c r="H1" s="3"/>
      <c r="I1" s="3"/>
      <c r="J1" s="3"/>
    </row>
    <row r="2" spans="1:31" x14ac:dyDescent="0.25">
      <c r="C2" s="3"/>
      <c r="D2" s="6" t="s">
        <v>9</v>
      </c>
      <c r="E2" s="3">
        <v>1643</v>
      </c>
      <c r="F2" s="3">
        <v>830.66300000000001</v>
      </c>
      <c r="G2" s="3">
        <v>1803.348</v>
      </c>
      <c r="H2" s="3">
        <v>1025.0119999999999</v>
      </c>
      <c r="I2" s="3">
        <v>1312.5930000000001</v>
      </c>
      <c r="J2" s="3"/>
    </row>
    <row r="3" spans="1:31" ht="15.75" thickBot="1" x14ac:dyDescent="0.3">
      <c r="C3" s="3"/>
      <c r="D3" s="6" t="s">
        <v>10</v>
      </c>
      <c r="E3" s="3">
        <v>1506</v>
      </c>
      <c r="F3" s="3">
        <v>712.98699999999997</v>
      </c>
      <c r="G3" s="3">
        <v>1629.673</v>
      </c>
      <c r="H3" s="3">
        <v>916.995</v>
      </c>
      <c r="I3" s="3">
        <v>1181.6579999999999</v>
      </c>
      <c r="J3" s="3"/>
    </row>
    <row r="4" spans="1:31" ht="15.75" thickBot="1" x14ac:dyDescent="0.3">
      <c r="C4" s="3"/>
      <c r="D4" s="6" t="s">
        <v>11</v>
      </c>
      <c r="E4" s="3">
        <v>5.5</v>
      </c>
      <c r="F4" s="3">
        <v>8.17</v>
      </c>
      <c r="G4" s="3">
        <v>5.3</v>
      </c>
      <c r="H4" s="3">
        <v>5.2809999999999997</v>
      </c>
      <c r="I4" s="3">
        <v>5.5990000000000002</v>
      </c>
      <c r="J4" s="3"/>
      <c r="AA4" s="28" t="s">
        <v>27</v>
      </c>
      <c r="AB4" s="29"/>
      <c r="AC4" s="30"/>
    </row>
    <row r="5" spans="1:31" ht="15.75" thickBot="1" x14ac:dyDescent="0.3">
      <c r="C5" s="4"/>
      <c r="D5" s="10" t="s">
        <v>12</v>
      </c>
      <c r="E5" s="11">
        <f>E3*100/E2</f>
        <v>91.661594643943999</v>
      </c>
      <c r="F5" s="11">
        <f>F3*100/F2</f>
        <v>85.833484818753206</v>
      </c>
      <c r="G5" s="11">
        <f t="shared" ref="G5:I5" si="0">G3*100/G2</f>
        <v>90.369301987192699</v>
      </c>
      <c r="H5" s="11">
        <f t="shared" si="0"/>
        <v>89.461879470679378</v>
      </c>
      <c r="I5" s="11">
        <f t="shared" si="0"/>
        <v>90.024706820773829</v>
      </c>
      <c r="J5" s="4"/>
      <c r="Q5" s="7" t="s">
        <v>23</v>
      </c>
      <c r="R5" s="8"/>
      <c r="S5" s="8"/>
      <c r="T5" s="8"/>
      <c r="U5" s="9"/>
    </row>
    <row r="6" spans="1:31" ht="17.25" x14ac:dyDescent="0.25">
      <c r="A6" t="s">
        <v>13</v>
      </c>
      <c r="B6" t="s">
        <v>22</v>
      </c>
      <c r="C6" t="s">
        <v>14</v>
      </c>
      <c r="D6" s="4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4"/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8</v>
      </c>
      <c r="Q6" t="s">
        <v>1</v>
      </c>
      <c r="R6" t="s">
        <v>2</v>
      </c>
      <c r="S6" t="s">
        <v>3</v>
      </c>
      <c r="T6" t="s">
        <v>4</v>
      </c>
      <c r="U6" t="s">
        <v>5</v>
      </c>
      <c r="V6" t="s">
        <v>20</v>
      </c>
      <c r="W6" t="s">
        <v>35</v>
      </c>
      <c r="X6" t="s">
        <v>6</v>
      </c>
      <c r="Y6" s="12" t="s">
        <v>24</v>
      </c>
      <c r="Z6" t="s">
        <v>7</v>
      </c>
      <c r="AA6" t="s">
        <v>32</v>
      </c>
      <c r="AB6" t="s">
        <v>33</v>
      </c>
      <c r="AC6" s="13" t="s">
        <v>25</v>
      </c>
      <c r="AD6" s="14"/>
      <c r="AE6" s="15"/>
    </row>
    <row r="7" spans="1:31" x14ac:dyDescent="0.25">
      <c r="A7">
        <v>1</v>
      </c>
      <c r="B7">
        <v>1.1759999999999999</v>
      </c>
      <c r="C7">
        <f>B7-B$8</f>
        <v>-3.468</v>
      </c>
      <c r="D7" s="4">
        <v>1</v>
      </c>
      <c r="E7" s="3">
        <v>1244.55</v>
      </c>
      <c r="F7" s="3">
        <v>618.36</v>
      </c>
      <c r="G7" s="3">
        <v>1363.51</v>
      </c>
      <c r="H7" s="3">
        <v>561.72</v>
      </c>
      <c r="I7" s="3">
        <v>1066.27</v>
      </c>
      <c r="J7" s="5"/>
      <c r="K7" s="5">
        <f>(E7-E$4)</f>
        <v>1239.05</v>
      </c>
      <c r="L7" s="5">
        <f t="shared" ref="L7:O22" si="1">(F7-F$4)</f>
        <v>610.19000000000005</v>
      </c>
      <c r="M7" s="5">
        <f t="shared" si="1"/>
        <v>1358.21</v>
      </c>
      <c r="N7" s="5">
        <f t="shared" si="1"/>
        <v>556.43900000000008</v>
      </c>
      <c r="O7" s="5">
        <f t="shared" si="1"/>
        <v>1060.671</v>
      </c>
      <c r="P7" s="5">
        <f>C7</f>
        <v>-3.468</v>
      </c>
      <c r="Q7">
        <f>K7*100/K$7</f>
        <v>100</v>
      </c>
      <c r="R7">
        <f t="shared" ref="R7:T7" si="2">L7*100/L$7</f>
        <v>100</v>
      </c>
      <c r="S7">
        <f t="shared" si="2"/>
        <v>100</v>
      </c>
      <c r="T7">
        <f t="shared" si="2"/>
        <v>100</v>
      </c>
      <c r="U7">
        <f>O7*100/O$7</f>
        <v>100</v>
      </c>
      <c r="V7" s="1">
        <f>P7</f>
        <v>-3.468</v>
      </c>
      <c r="W7" s="1">
        <f>AVERAGE(Q7:U7)</f>
        <v>100</v>
      </c>
      <c r="X7">
        <f t="shared" ref="X7:X47" si="3">STDEV(Q7:U7)</f>
        <v>0</v>
      </c>
      <c r="Y7" s="12">
        <v>4</v>
      </c>
      <c r="Z7" s="2">
        <f>X7/SQRT(Y7)</f>
        <v>0</v>
      </c>
      <c r="AC7" s="16"/>
      <c r="AD7" s="17"/>
      <c r="AE7" s="18"/>
    </row>
    <row r="8" spans="1:31" x14ac:dyDescent="0.25">
      <c r="A8">
        <v>2</v>
      </c>
      <c r="B8">
        <v>4.6440000000000001</v>
      </c>
      <c r="C8">
        <f t="shared" ref="C8:C47" si="4">B8-B$8</f>
        <v>0</v>
      </c>
      <c r="D8" s="4">
        <v>2</v>
      </c>
      <c r="E8" s="3">
        <v>631.16999999999996</v>
      </c>
      <c r="F8" s="3">
        <v>294.67</v>
      </c>
      <c r="G8" s="3">
        <v>703.05</v>
      </c>
      <c r="H8" s="3">
        <v>302.14999999999998</v>
      </c>
      <c r="I8" s="3">
        <v>535.89</v>
      </c>
      <c r="J8" s="5"/>
      <c r="K8" s="5">
        <f t="shared" ref="K8:O47" si="5">(E8-E$4)</f>
        <v>625.66999999999996</v>
      </c>
      <c r="L8" s="5">
        <f t="shared" si="1"/>
        <v>286.5</v>
      </c>
      <c r="M8" s="5">
        <f t="shared" si="1"/>
        <v>697.75</v>
      </c>
      <c r="N8" s="5">
        <f t="shared" si="1"/>
        <v>296.86899999999997</v>
      </c>
      <c r="O8" s="5">
        <f t="shared" si="1"/>
        <v>530.29099999999994</v>
      </c>
      <c r="P8" s="5">
        <f t="shared" ref="P8:P47" si="6">C8</f>
        <v>0</v>
      </c>
      <c r="Q8">
        <f>(K8*100/K$7)/(E$5/100)</f>
        <v>55.089533047879229</v>
      </c>
      <c r="R8">
        <f t="shared" ref="R8:U23" si="7">(L8*100/L$7)/(F$5/100)</f>
        <v>54.701948356334228</v>
      </c>
      <c r="S8">
        <f t="shared" si="7"/>
        <v>56.847581590895857</v>
      </c>
      <c r="T8">
        <f t="shared" si="7"/>
        <v>59.636104933907191</v>
      </c>
      <c r="U8">
        <f>(O8*100/O$7)/(I$5/100)</f>
        <v>55.535648277234117</v>
      </c>
      <c r="V8" s="1">
        <f t="shared" ref="V8:V47" si="8">P8</f>
        <v>0</v>
      </c>
      <c r="W8" s="1">
        <f t="shared" ref="W8:W47" si="9">AVERAGE(Q8:U8)</f>
        <v>56.362163241250116</v>
      </c>
      <c r="X8">
        <f t="shared" si="3"/>
        <v>2.0008344034432821</v>
      </c>
      <c r="Y8" s="12">
        <v>4</v>
      </c>
      <c r="Z8" s="2">
        <f t="shared" ref="Z8:Z47" si="10">X8/SQRT(Y8)</f>
        <v>1.0004172017216411</v>
      </c>
      <c r="AA8">
        <f>Y0+(PLATEAU-Y0)*(1-EXP(-K*V8))</f>
        <v>59.241579962925556</v>
      </c>
      <c r="AB8" s="1">
        <f>(W8-AA8)^2</f>
        <v>8.2910406570641406</v>
      </c>
      <c r="AC8" s="19">
        <f>SUM(AB:AB)</f>
        <v>40.025331491971365</v>
      </c>
      <c r="AD8" s="20" t="s">
        <v>26</v>
      </c>
      <c r="AE8" s="18"/>
    </row>
    <row r="9" spans="1:31" x14ac:dyDescent="0.25">
      <c r="A9">
        <v>3</v>
      </c>
      <c r="B9">
        <v>5.625</v>
      </c>
      <c r="C9">
        <f t="shared" si="4"/>
        <v>0.98099999999999987</v>
      </c>
      <c r="D9" s="4">
        <v>3</v>
      </c>
      <c r="E9" s="3">
        <v>776.47</v>
      </c>
      <c r="F9" s="3">
        <v>351.61</v>
      </c>
      <c r="G9" s="3">
        <v>835.41</v>
      </c>
      <c r="H9" s="3">
        <v>361.87</v>
      </c>
      <c r="I9" s="3">
        <v>664.9</v>
      </c>
      <c r="J9" s="5"/>
      <c r="K9" s="5">
        <f t="shared" si="5"/>
        <v>770.97</v>
      </c>
      <c r="L9" s="5">
        <f t="shared" si="1"/>
        <v>343.44</v>
      </c>
      <c r="M9" s="5">
        <f t="shared" si="1"/>
        <v>830.11</v>
      </c>
      <c r="N9" s="5">
        <f t="shared" si="1"/>
        <v>356.589</v>
      </c>
      <c r="O9" s="5">
        <f t="shared" si="1"/>
        <v>659.30099999999993</v>
      </c>
      <c r="P9" s="5">
        <f t="shared" si="6"/>
        <v>0.98099999999999987</v>
      </c>
      <c r="Q9">
        <f t="shared" ref="Q9:U47" si="11">(K9*100/K$7)/(E$5/100)</f>
        <v>67.883033058838464</v>
      </c>
      <c r="R9">
        <f t="shared" si="7"/>
        <v>65.573602595111439</v>
      </c>
      <c r="S9">
        <f t="shared" si="7"/>
        <v>67.631309142842795</v>
      </c>
      <c r="T9">
        <f t="shared" si="7"/>
        <v>71.632871813079277</v>
      </c>
      <c r="U9">
        <f t="shared" si="7"/>
        <v>69.046445149604139</v>
      </c>
      <c r="V9" s="1">
        <f t="shared" si="8"/>
        <v>0.98099999999999987</v>
      </c>
      <c r="W9" s="1">
        <f t="shared" si="9"/>
        <v>68.353452351895214</v>
      </c>
      <c r="X9">
        <f t="shared" si="3"/>
        <v>2.2195258962231419</v>
      </c>
      <c r="Y9" s="12">
        <v>4</v>
      </c>
      <c r="Z9" s="2">
        <f t="shared" si="10"/>
        <v>1.1097629481115709</v>
      </c>
      <c r="AA9">
        <f>Y0+(PLATEAU-Y0)*(1-EXP(-K*V9))</f>
        <v>66.952761091960895</v>
      </c>
      <c r="AB9" s="1">
        <f t="shared" ref="AB9:AB47" si="12">(W9-AA9)^2</f>
        <v>1.9619360056563915</v>
      </c>
      <c r="AC9" s="16"/>
      <c r="AD9" s="17"/>
      <c r="AE9" s="18"/>
    </row>
    <row r="10" spans="1:31" x14ac:dyDescent="0.25">
      <c r="A10">
        <v>4</v>
      </c>
      <c r="B10">
        <v>6.6059999999999999</v>
      </c>
      <c r="C10">
        <f t="shared" si="4"/>
        <v>1.9619999999999997</v>
      </c>
      <c r="D10" s="4">
        <v>4</v>
      </c>
      <c r="E10" s="3">
        <v>851.83</v>
      </c>
      <c r="F10" s="3">
        <v>394.05</v>
      </c>
      <c r="G10" s="3">
        <v>907.77</v>
      </c>
      <c r="H10" s="3">
        <v>397.03</v>
      </c>
      <c r="I10" s="3">
        <v>729.84</v>
      </c>
      <c r="J10" s="5"/>
      <c r="K10" s="5">
        <f t="shared" si="5"/>
        <v>846.33</v>
      </c>
      <c r="L10" s="5">
        <f t="shared" si="1"/>
        <v>385.88</v>
      </c>
      <c r="M10" s="5">
        <f t="shared" si="1"/>
        <v>902.47</v>
      </c>
      <c r="N10" s="5">
        <f t="shared" si="1"/>
        <v>391.74899999999997</v>
      </c>
      <c r="O10" s="5">
        <f t="shared" si="1"/>
        <v>724.24099999999999</v>
      </c>
      <c r="P10" s="5">
        <f t="shared" si="6"/>
        <v>1.9619999999999997</v>
      </c>
      <c r="Q10">
        <f t="shared" si="11"/>
        <v>74.518395487096456</v>
      </c>
      <c r="R10">
        <f t="shared" si="7"/>
        <v>73.676746358611695</v>
      </c>
      <c r="S10">
        <f t="shared" si="7"/>
        <v>73.526674250570807</v>
      </c>
      <c r="T10">
        <f t="shared" si="7"/>
        <v>78.695938180656142</v>
      </c>
      <c r="U10">
        <f t="shared" si="7"/>
        <v>75.847399718177982</v>
      </c>
      <c r="V10" s="1">
        <f t="shared" si="8"/>
        <v>1.9619999999999997</v>
      </c>
      <c r="W10" s="1">
        <f t="shared" si="9"/>
        <v>75.253030799022625</v>
      </c>
      <c r="X10">
        <f t="shared" si="3"/>
        <v>2.13374988351244</v>
      </c>
      <c r="Y10" s="12">
        <v>4</v>
      </c>
      <c r="Z10" s="2">
        <f t="shared" si="10"/>
        <v>1.06687494175622</v>
      </c>
      <c r="AA10">
        <f>Y0+(PLATEAU-Y0)*(1-EXP(-K*V10))</f>
        <v>72.96223474288071</v>
      </c>
      <c r="AB10" s="1">
        <f t="shared" si="12"/>
        <v>5.2477465708353499</v>
      </c>
      <c r="AC10" s="21" t="s">
        <v>27</v>
      </c>
      <c r="AD10" s="17"/>
      <c r="AE10" s="18"/>
    </row>
    <row r="11" spans="1:31" x14ac:dyDescent="0.25">
      <c r="A11">
        <v>5</v>
      </c>
      <c r="B11">
        <v>7.5869999999999997</v>
      </c>
      <c r="C11">
        <f t="shared" si="4"/>
        <v>2.9429999999999996</v>
      </c>
      <c r="D11" s="4">
        <v>5</v>
      </c>
      <c r="E11" s="3">
        <v>908.86</v>
      </c>
      <c r="F11" s="3">
        <v>419.23</v>
      </c>
      <c r="G11" s="3">
        <v>936.21</v>
      </c>
      <c r="H11" s="3">
        <v>411.03</v>
      </c>
      <c r="I11" s="3">
        <v>780.78</v>
      </c>
      <c r="J11" s="5"/>
      <c r="K11" s="5">
        <f t="shared" si="5"/>
        <v>903.36</v>
      </c>
      <c r="L11" s="5">
        <f t="shared" si="1"/>
        <v>411.06</v>
      </c>
      <c r="M11" s="5">
        <f t="shared" si="1"/>
        <v>930.91000000000008</v>
      </c>
      <c r="N11" s="5">
        <f t="shared" si="1"/>
        <v>405.74899999999997</v>
      </c>
      <c r="O11" s="5">
        <f t="shared" si="1"/>
        <v>775.18099999999993</v>
      </c>
      <c r="P11" s="5">
        <f t="shared" si="6"/>
        <v>2.9429999999999996</v>
      </c>
      <c r="Q11">
        <f t="shared" si="11"/>
        <v>79.539822229181823</v>
      </c>
      <c r="R11">
        <f t="shared" si="7"/>
        <v>78.484407997747809</v>
      </c>
      <c r="S11">
        <f t="shared" si="7"/>
        <v>75.843758049130585</v>
      </c>
      <c r="T11">
        <f t="shared" si="7"/>
        <v>81.508308179122466</v>
      </c>
      <c r="U11">
        <f t="shared" si="7"/>
        <v>81.182179911019844</v>
      </c>
      <c r="V11" s="1">
        <f t="shared" si="8"/>
        <v>2.9429999999999996</v>
      </c>
      <c r="W11" s="1">
        <f t="shared" si="9"/>
        <v>79.311695273240503</v>
      </c>
      <c r="X11">
        <f t="shared" si="3"/>
        <v>2.2960213290081875</v>
      </c>
      <c r="Y11" s="12">
        <v>4</v>
      </c>
      <c r="Z11" s="2">
        <f t="shared" si="10"/>
        <v>1.1480106645040937</v>
      </c>
      <c r="AA11">
        <f>Y0+(PLATEAU-Y0)*(1-EXP(-K*V11))</f>
        <v>77.645534610538903</v>
      </c>
      <c r="AB11" s="1">
        <f t="shared" si="12"/>
        <v>2.7760913539342345</v>
      </c>
      <c r="AC11" s="16"/>
      <c r="AD11" s="17"/>
      <c r="AE11" s="18"/>
    </row>
    <row r="12" spans="1:31" x14ac:dyDescent="0.25">
      <c r="A12">
        <v>6</v>
      </c>
      <c r="B12">
        <v>8.5679999999999996</v>
      </c>
      <c r="C12">
        <f t="shared" si="4"/>
        <v>3.9239999999999995</v>
      </c>
      <c r="D12" s="4">
        <v>6</v>
      </c>
      <c r="E12" s="3">
        <v>947.95</v>
      </c>
      <c r="F12" s="3">
        <v>438.94</v>
      </c>
      <c r="G12" s="3">
        <v>970.59</v>
      </c>
      <c r="H12" s="3">
        <v>418.56</v>
      </c>
      <c r="I12" s="3">
        <v>810.34</v>
      </c>
      <c r="J12" s="5"/>
      <c r="K12" s="5">
        <f t="shared" si="5"/>
        <v>942.45</v>
      </c>
      <c r="L12" s="5">
        <f t="shared" si="1"/>
        <v>430.77</v>
      </c>
      <c r="M12" s="5">
        <f t="shared" si="1"/>
        <v>965.29000000000008</v>
      </c>
      <c r="N12" s="5">
        <f t="shared" si="1"/>
        <v>413.279</v>
      </c>
      <c r="O12" s="5">
        <f t="shared" si="1"/>
        <v>804.74099999999999</v>
      </c>
      <c r="P12" s="5">
        <f t="shared" si="6"/>
        <v>3.9239999999999995</v>
      </c>
      <c r="Q12">
        <f t="shared" si="11"/>
        <v>82.981652342247173</v>
      </c>
      <c r="R12">
        <f t="shared" si="7"/>
        <v>82.247672926555296</v>
      </c>
      <c r="S12">
        <f t="shared" si="7"/>
        <v>78.644789729668034</v>
      </c>
      <c r="T12">
        <f t="shared" si="7"/>
        <v>83.02096147115472</v>
      </c>
      <c r="U12">
        <f t="shared" si="7"/>
        <v>84.277902378636767</v>
      </c>
      <c r="V12" s="1">
        <f t="shared" si="8"/>
        <v>3.9239999999999995</v>
      </c>
      <c r="W12" s="1">
        <f t="shared" si="9"/>
        <v>82.234595769652401</v>
      </c>
      <c r="X12">
        <f t="shared" si="3"/>
        <v>2.1353246154985652</v>
      </c>
      <c r="Y12" s="12">
        <v>4</v>
      </c>
      <c r="Z12" s="2">
        <f t="shared" si="10"/>
        <v>1.0676623077492826</v>
      </c>
      <c r="AA12">
        <f>Y0+(PLATEAU-Y0)*(1-EXP(-K*V12))</f>
        <v>81.295321417915972</v>
      </c>
      <c r="AB12" s="1">
        <f t="shared" si="12"/>
        <v>0.88223630782988982</v>
      </c>
      <c r="AC12" s="21" t="s">
        <v>28</v>
      </c>
      <c r="AD12" s="22">
        <v>59.241579962925556</v>
      </c>
      <c r="AE12" s="18"/>
    </row>
    <row r="13" spans="1:31" x14ac:dyDescent="0.25">
      <c r="A13">
        <v>7</v>
      </c>
      <c r="B13">
        <v>9.5489999999999995</v>
      </c>
      <c r="C13">
        <f t="shared" si="4"/>
        <v>4.9049999999999994</v>
      </c>
      <c r="D13" s="4">
        <v>7</v>
      </c>
      <c r="E13" s="3">
        <v>976</v>
      </c>
      <c r="F13" s="3">
        <v>448.07</v>
      </c>
      <c r="G13" s="3">
        <v>983.5</v>
      </c>
      <c r="H13" s="3">
        <v>434.95</v>
      </c>
      <c r="I13" s="3">
        <v>834.59</v>
      </c>
      <c r="J13" s="5"/>
      <c r="K13" s="5">
        <f>(E13-E$4)</f>
        <v>970.5</v>
      </c>
      <c r="L13" s="5">
        <f t="shared" si="1"/>
        <v>439.9</v>
      </c>
      <c r="M13" s="5">
        <f t="shared" si="1"/>
        <v>978.2</v>
      </c>
      <c r="N13" s="5">
        <f t="shared" si="1"/>
        <v>429.66899999999998</v>
      </c>
      <c r="O13" s="5">
        <f t="shared" si="1"/>
        <v>828.99099999999999</v>
      </c>
      <c r="P13" s="5">
        <f t="shared" si="6"/>
        <v>4.9049999999999994</v>
      </c>
      <c r="Q13">
        <f t="shared" si="11"/>
        <v>85.451422991300205</v>
      </c>
      <c r="R13">
        <f t="shared" si="7"/>
        <v>83.990879867195204</v>
      </c>
      <c r="S13">
        <f t="shared" si="7"/>
        <v>79.696602382249139</v>
      </c>
      <c r="T13">
        <f t="shared" si="7"/>
        <v>86.313443205073526</v>
      </c>
      <c r="U13">
        <f t="shared" si="7"/>
        <v>86.817525850886767</v>
      </c>
      <c r="V13" s="1">
        <f t="shared" si="8"/>
        <v>4.9049999999999994</v>
      </c>
      <c r="W13" s="1">
        <f t="shared" si="9"/>
        <v>84.453974859340974</v>
      </c>
      <c r="X13">
        <f t="shared" si="3"/>
        <v>2.8673135707447837</v>
      </c>
      <c r="Y13" s="12">
        <v>4</v>
      </c>
      <c r="Z13" s="2">
        <f t="shared" si="10"/>
        <v>1.4336567853723918</v>
      </c>
      <c r="AA13">
        <f>Y0+(PLATEAU-Y0)*(1-EXP(-K*V13))</f>
        <v>84.139671366825951</v>
      </c>
      <c r="AB13" s="1">
        <f t="shared" si="12"/>
        <v>9.878668540714125E-2</v>
      </c>
      <c r="AC13" s="21" t="s">
        <v>29</v>
      </c>
      <c r="AD13" s="22">
        <v>0.25416330727789266</v>
      </c>
      <c r="AE13" s="18"/>
    </row>
    <row r="14" spans="1:31" x14ac:dyDescent="0.25">
      <c r="A14">
        <v>8</v>
      </c>
      <c r="B14">
        <v>10.53</v>
      </c>
      <c r="C14">
        <f t="shared" si="4"/>
        <v>5.8859999999999992</v>
      </c>
      <c r="D14" s="4">
        <v>8</v>
      </c>
      <c r="E14" s="3">
        <v>998.25</v>
      </c>
      <c r="F14" s="3">
        <v>458.77</v>
      </c>
      <c r="G14" s="3">
        <v>1008.4</v>
      </c>
      <c r="H14" s="3">
        <v>444.32</v>
      </c>
      <c r="I14" s="3">
        <v>849.39</v>
      </c>
      <c r="J14" s="5"/>
      <c r="K14" s="5">
        <f t="shared" si="5"/>
        <v>992.75</v>
      </c>
      <c r="L14" s="5">
        <f t="shared" si="1"/>
        <v>450.59999999999997</v>
      </c>
      <c r="M14" s="5">
        <f t="shared" si="1"/>
        <v>1003.1</v>
      </c>
      <c r="N14" s="5">
        <f t="shared" si="1"/>
        <v>439.03899999999999</v>
      </c>
      <c r="O14" s="5">
        <f t="shared" si="1"/>
        <v>843.79099999999994</v>
      </c>
      <c r="P14" s="5">
        <f t="shared" si="6"/>
        <v>5.8859999999999992</v>
      </c>
      <c r="Q14">
        <f t="shared" si="11"/>
        <v>87.410510226288807</v>
      </c>
      <c r="R14">
        <f t="shared" si="7"/>
        <v>86.03384966619268</v>
      </c>
      <c r="S14">
        <f t="shared" si="7"/>
        <v>81.725272796599981</v>
      </c>
      <c r="T14">
        <f t="shared" si="7"/>
        <v>88.195722268332773</v>
      </c>
      <c r="U14">
        <f t="shared" si="7"/>
        <v>88.36748161951769</v>
      </c>
      <c r="V14" s="1">
        <f t="shared" si="8"/>
        <v>5.8859999999999992</v>
      </c>
      <c r="W14" s="1">
        <f t="shared" si="9"/>
        <v>86.346567315386395</v>
      </c>
      <c r="X14">
        <f t="shared" si="3"/>
        <v>2.742699333676164</v>
      </c>
      <c r="Y14" s="12">
        <v>4</v>
      </c>
      <c r="Z14" s="2">
        <f t="shared" si="10"/>
        <v>1.371349666838082</v>
      </c>
      <c r="AA14">
        <f>Y0+(PLATEAU-Y0)*(1-EXP(-K*V14))</f>
        <v>86.356328683771636</v>
      </c>
      <c r="AB14" s="1">
        <f t="shared" si="12"/>
        <v>9.5284312752393297E-5</v>
      </c>
      <c r="AC14" s="31" t="s">
        <v>30</v>
      </c>
      <c r="AD14" s="32">
        <v>94.184315520883843</v>
      </c>
      <c r="AE14" s="18"/>
    </row>
    <row r="15" spans="1:31" x14ac:dyDescent="0.25">
      <c r="A15">
        <v>9</v>
      </c>
      <c r="B15">
        <v>11.510999999999999</v>
      </c>
      <c r="C15">
        <f t="shared" si="4"/>
        <v>6.8669999999999991</v>
      </c>
      <c r="D15" s="4">
        <v>9</v>
      </c>
      <c r="E15" s="3">
        <v>1009.91</v>
      </c>
      <c r="F15" s="3">
        <v>465.48</v>
      </c>
      <c r="G15" s="3">
        <v>1012.23</v>
      </c>
      <c r="H15" s="3">
        <v>445.27</v>
      </c>
      <c r="I15" s="3">
        <v>854.48</v>
      </c>
      <c r="J15" s="5"/>
      <c r="K15" s="5">
        <f t="shared" si="5"/>
        <v>1004.41</v>
      </c>
      <c r="L15" s="5">
        <f t="shared" si="1"/>
        <v>457.31</v>
      </c>
      <c r="M15" s="5">
        <f t="shared" si="1"/>
        <v>1006.9300000000001</v>
      </c>
      <c r="N15" s="5">
        <f t="shared" si="1"/>
        <v>439.98899999999998</v>
      </c>
      <c r="O15" s="5">
        <f t="shared" si="1"/>
        <v>848.88099999999997</v>
      </c>
      <c r="P15" s="5">
        <f t="shared" si="6"/>
        <v>6.8669999999999991</v>
      </c>
      <c r="Q15">
        <f t="shared" si="11"/>
        <v>88.437159986287327</v>
      </c>
      <c r="R15">
        <f t="shared" si="7"/>
        <v>87.315001755096702</v>
      </c>
      <c r="S15">
        <f t="shared" si="7"/>
        <v>82.037313265955959</v>
      </c>
      <c r="T15">
        <f t="shared" si="7"/>
        <v>88.386561661085835</v>
      </c>
      <c r="U15">
        <f t="shared" si="7"/>
        <v>88.900540731837381</v>
      </c>
      <c r="V15" s="1">
        <f t="shared" si="8"/>
        <v>6.8669999999999991</v>
      </c>
      <c r="W15" s="1">
        <f t="shared" si="9"/>
        <v>87.015315480052635</v>
      </c>
      <c r="X15">
        <f t="shared" si="3"/>
        <v>2.842813309288704</v>
      </c>
      <c r="Y15" s="12">
        <v>4</v>
      </c>
      <c r="Z15" s="2">
        <f t="shared" si="10"/>
        <v>1.421406654644352</v>
      </c>
      <c r="AA15">
        <f>Y0+(PLATEAU-Y0)*(1-EXP(-K*V15))</f>
        <v>88.083812906538185</v>
      </c>
      <c r="AB15" s="1">
        <f t="shared" si="12"/>
        <v>1.1416867504062429</v>
      </c>
      <c r="AC15" s="16"/>
      <c r="AD15" s="17"/>
      <c r="AE15" s="18"/>
    </row>
    <row r="16" spans="1:31" x14ac:dyDescent="0.25">
      <c r="A16">
        <v>10</v>
      </c>
      <c r="B16">
        <v>12.492000000000001</v>
      </c>
      <c r="C16">
        <f t="shared" si="4"/>
        <v>7.8480000000000008</v>
      </c>
      <c r="D16" s="4">
        <v>10</v>
      </c>
      <c r="E16" s="3">
        <v>1024.53</v>
      </c>
      <c r="F16" s="3">
        <v>473.05</v>
      </c>
      <c r="G16" s="3">
        <v>1018.16</v>
      </c>
      <c r="H16" s="3">
        <v>453.9</v>
      </c>
      <c r="I16" s="3">
        <v>869.13</v>
      </c>
      <c r="J16" s="5"/>
      <c r="K16" s="5">
        <f t="shared" si="5"/>
        <v>1019.03</v>
      </c>
      <c r="L16" s="5">
        <f t="shared" si="1"/>
        <v>464.88</v>
      </c>
      <c r="M16" s="5">
        <f t="shared" si="1"/>
        <v>1012.86</v>
      </c>
      <c r="N16" s="5">
        <f t="shared" si="1"/>
        <v>448.61899999999997</v>
      </c>
      <c r="O16" s="5">
        <f t="shared" si="1"/>
        <v>863.53099999999995</v>
      </c>
      <c r="P16" s="5">
        <f t="shared" si="6"/>
        <v>7.8480000000000008</v>
      </c>
      <c r="Q16">
        <f t="shared" si="11"/>
        <v>89.724434385187678</v>
      </c>
      <c r="R16">
        <f t="shared" si="7"/>
        <v>88.760355154948186</v>
      </c>
      <c r="S16">
        <f t="shared" si="7"/>
        <v>82.520446420859599</v>
      </c>
      <c r="T16">
        <f t="shared" si="7"/>
        <v>90.120186881569012</v>
      </c>
      <c r="U16">
        <f t="shared" si="7"/>
        <v>90.434787489299751</v>
      </c>
      <c r="V16" s="1">
        <f t="shared" si="8"/>
        <v>7.8480000000000008</v>
      </c>
      <c r="W16" s="1">
        <f t="shared" si="9"/>
        <v>88.312042066372854</v>
      </c>
      <c r="X16">
        <f t="shared" si="3"/>
        <v>3.2982515296760266</v>
      </c>
      <c r="Y16" s="12">
        <v>4</v>
      </c>
      <c r="Z16" s="2">
        <f t="shared" si="10"/>
        <v>1.6491257648380133</v>
      </c>
      <c r="AA16">
        <f>Y0+(PLATEAU-Y0)*(1-EXP(-K*V16))</f>
        <v>89.430075008981362</v>
      </c>
      <c r="AB16" s="1">
        <f t="shared" si="12"/>
        <v>1.2499976607578394</v>
      </c>
      <c r="AC16" s="23" t="s">
        <v>31</v>
      </c>
      <c r="AD16" s="24">
        <f>LN(2)/K</f>
        <v>2.7271724938725481</v>
      </c>
      <c r="AE16" s="18"/>
    </row>
    <row r="17" spans="1:31" ht="15.75" thickBot="1" x14ac:dyDescent="0.3">
      <c r="A17">
        <v>11</v>
      </c>
      <c r="B17">
        <v>13.509</v>
      </c>
      <c r="C17">
        <f t="shared" si="4"/>
        <v>8.8650000000000002</v>
      </c>
      <c r="D17" s="4">
        <v>11</v>
      </c>
      <c r="E17" s="3">
        <v>1042.69</v>
      </c>
      <c r="F17" s="3">
        <v>483.32</v>
      </c>
      <c r="G17" s="3">
        <v>1029.6600000000001</v>
      </c>
      <c r="H17" s="3">
        <v>460.47</v>
      </c>
      <c r="I17" s="3">
        <v>881.2</v>
      </c>
      <c r="J17" s="5"/>
      <c r="K17" s="5">
        <f t="shared" si="5"/>
        <v>1037.19</v>
      </c>
      <c r="L17" s="5">
        <f t="shared" si="1"/>
        <v>475.15</v>
      </c>
      <c r="M17" s="5">
        <f t="shared" si="1"/>
        <v>1024.3600000000001</v>
      </c>
      <c r="N17" s="5">
        <f t="shared" si="1"/>
        <v>455.18900000000002</v>
      </c>
      <c r="O17" s="5">
        <f t="shared" si="1"/>
        <v>875.601</v>
      </c>
      <c r="P17" s="5">
        <f t="shared" si="6"/>
        <v>8.8650000000000002</v>
      </c>
      <c r="Q17">
        <f t="shared" si="11"/>
        <v>91.323401764396365</v>
      </c>
      <c r="R17">
        <f t="shared" si="7"/>
        <v>90.721224298471938</v>
      </c>
      <c r="S17">
        <f t="shared" si="7"/>
        <v>83.457382556001576</v>
      </c>
      <c r="T17">
        <f t="shared" si="7"/>
        <v>91.439991945135006</v>
      </c>
      <c r="U17">
        <f t="shared" si="7"/>
        <v>91.698839254662971</v>
      </c>
      <c r="V17" s="1">
        <f t="shared" si="8"/>
        <v>8.8650000000000002</v>
      </c>
      <c r="W17" s="1">
        <f t="shared" si="9"/>
        <v>89.728167963733569</v>
      </c>
      <c r="X17">
        <f t="shared" si="3"/>
        <v>3.5237610614498247</v>
      </c>
      <c r="Y17" s="12">
        <v>4</v>
      </c>
      <c r="Z17" s="2">
        <f t="shared" si="10"/>
        <v>1.7618805307249124</v>
      </c>
      <c r="AA17">
        <f>Y0+(PLATEAU-Y0)*(1-EXP(-K*V17))</f>
        <v>90.512989627625231</v>
      </c>
      <c r="AB17" s="1">
        <f t="shared" si="12"/>
        <v>0.61594504411367768</v>
      </c>
      <c r="AC17" s="25"/>
      <c r="AD17" s="26"/>
      <c r="AE17" s="27"/>
    </row>
    <row r="18" spans="1:31" x14ac:dyDescent="0.25">
      <c r="A18">
        <v>12</v>
      </c>
      <c r="B18">
        <v>14.49</v>
      </c>
      <c r="C18">
        <f t="shared" si="4"/>
        <v>9.8460000000000001</v>
      </c>
      <c r="D18" s="4">
        <v>12</v>
      </c>
      <c r="E18" s="3">
        <v>1044.1600000000001</v>
      </c>
      <c r="F18" s="3">
        <v>482.97</v>
      </c>
      <c r="G18" s="3">
        <v>1027.97</v>
      </c>
      <c r="H18" s="3">
        <v>464.35</v>
      </c>
      <c r="I18" s="3">
        <v>877.44</v>
      </c>
      <c r="J18" s="5"/>
      <c r="K18" s="5">
        <f t="shared" si="5"/>
        <v>1038.6600000000001</v>
      </c>
      <c r="L18" s="5">
        <f t="shared" si="1"/>
        <v>474.8</v>
      </c>
      <c r="M18" s="5">
        <f t="shared" si="1"/>
        <v>1022.6700000000001</v>
      </c>
      <c r="N18" s="5">
        <f t="shared" si="1"/>
        <v>459.06900000000002</v>
      </c>
      <c r="O18" s="5">
        <f t="shared" si="1"/>
        <v>871.84100000000001</v>
      </c>
      <c r="P18" s="5">
        <f t="shared" si="6"/>
        <v>9.8460000000000001</v>
      </c>
      <c r="Q18">
        <f t="shared" si="11"/>
        <v>91.452833595202364</v>
      </c>
      <c r="R18">
        <f t="shared" si="7"/>
        <v>90.65439818355145</v>
      </c>
      <c r="S18">
        <f t="shared" si="7"/>
        <v>83.319693680489394</v>
      </c>
      <c r="T18">
        <f t="shared" si="7"/>
        <v>92.219420201852827</v>
      </c>
      <c r="U18">
        <f t="shared" si="7"/>
        <v>91.305066708037799</v>
      </c>
      <c r="V18" s="1">
        <f t="shared" si="8"/>
        <v>9.8460000000000001</v>
      </c>
      <c r="W18" s="1">
        <f t="shared" si="9"/>
        <v>89.79028247382675</v>
      </c>
      <c r="X18">
        <f t="shared" si="3"/>
        <v>3.6597326712950418</v>
      </c>
      <c r="Y18" s="12">
        <v>4</v>
      </c>
      <c r="Z18" s="2">
        <f t="shared" si="10"/>
        <v>1.8298663356475209</v>
      </c>
      <c r="AA18">
        <f>Y0+(PLATEAU-Y0)*(1-EXP(-K*V18))</f>
        <v>91.32317974281176</v>
      </c>
      <c r="AB18" s="1">
        <f t="shared" si="12"/>
        <v>2.3497740372617035</v>
      </c>
    </row>
    <row r="19" spans="1:31" x14ac:dyDescent="0.25">
      <c r="A19">
        <v>13</v>
      </c>
      <c r="B19">
        <v>15.471</v>
      </c>
      <c r="C19">
        <f t="shared" si="4"/>
        <v>10.827</v>
      </c>
      <c r="D19" s="4">
        <v>13</v>
      </c>
      <c r="E19" s="3">
        <v>1055.49</v>
      </c>
      <c r="F19" s="3">
        <v>486.22</v>
      </c>
      <c r="G19" s="3">
        <v>1041.53</v>
      </c>
      <c r="H19" s="3">
        <v>468.69</v>
      </c>
      <c r="I19" s="3">
        <v>880.54</v>
      </c>
      <c r="J19" s="5"/>
      <c r="K19" s="5">
        <f t="shared" si="5"/>
        <v>1049.99</v>
      </c>
      <c r="L19" s="5">
        <f t="shared" si="1"/>
        <v>478.05</v>
      </c>
      <c r="M19" s="5">
        <f t="shared" si="1"/>
        <v>1036.23</v>
      </c>
      <c r="N19" s="5">
        <f t="shared" si="1"/>
        <v>463.40899999999999</v>
      </c>
      <c r="O19" s="5">
        <f t="shared" si="1"/>
        <v>874.94099999999992</v>
      </c>
      <c r="P19" s="5">
        <f t="shared" si="6"/>
        <v>10.827</v>
      </c>
      <c r="Q19">
        <f t="shared" si="11"/>
        <v>92.450427229917892</v>
      </c>
      <c r="R19">
        <f t="shared" si="7"/>
        <v>91.274926393527323</v>
      </c>
      <c r="S19">
        <f t="shared" si="7"/>
        <v>84.424463592882873</v>
      </c>
      <c r="T19">
        <f t="shared" si="7"/>
        <v>93.091254901377368</v>
      </c>
      <c r="U19">
        <f t="shared" si="7"/>
        <v>91.629719605521302</v>
      </c>
      <c r="V19" s="1">
        <f t="shared" si="8"/>
        <v>10.827</v>
      </c>
      <c r="W19" s="1">
        <f t="shared" si="9"/>
        <v>90.574158344645355</v>
      </c>
      <c r="X19">
        <f t="shared" si="3"/>
        <v>3.5099925562387195</v>
      </c>
      <c r="Y19" s="12">
        <v>4</v>
      </c>
      <c r="Z19" s="2">
        <f t="shared" si="10"/>
        <v>1.7549962781193598</v>
      </c>
      <c r="AA19">
        <f>Y0+(PLATEAU-Y0)*(1-EXP(-K*V19))</f>
        <v>91.954576680320628</v>
      </c>
      <c r="AB19" s="1">
        <f t="shared" si="12"/>
        <v>1.9055547814684908</v>
      </c>
    </row>
    <row r="20" spans="1:31" x14ac:dyDescent="0.25">
      <c r="A20">
        <v>14</v>
      </c>
      <c r="B20">
        <v>16.452000000000002</v>
      </c>
      <c r="C20">
        <f t="shared" si="4"/>
        <v>11.808000000000002</v>
      </c>
      <c r="D20" s="4">
        <v>14</v>
      </c>
      <c r="E20" s="3">
        <v>1068.56</v>
      </c>
      <c r="F20" s="3">
        <v>486.72</v>
      </c>
      <c r="G20" s="3">
        <v>1045.77</v>
      </c>
      <c r="H20" s="3">
        <v>466.28</v>
      </c>
      <c r="I20" s="3">
        <v>890.95</v>
      </c>
      <c r="J20" s="5"/>
      <c r="K20" s="5">
        <f t="shared" si="5"/>
        <v>1063.06</v>
      </c>
      <c r="L20" s="5">
        <f t="shared" si="1"/>
        <v>478.55</v>
      </c>
      <c r="M20" s="5">
        <f t="shared" si="1"/>
        <v>1040.47</v>
      </c>
      <c r="N20" s="5">
        <f t="shared" si="1"/>
        <v>460.99899999999997</v>
      </c>
      <c r="O20" s="5">
        <f t="shared" si="1"/>
        <v>885.351</v>
      </c>
      <c r="P20" s="5">
        <f t="shared" si="6"/>
        <v>11.808000000000002</v>
      </c>
      <c r="Q20">
        <f t="shared" si="11"/>
        <v>93.601225888852767</v>
      </c>
      <c r="R20">
        <f t="shared" si="7"/>
        <v>91.370392271985139</v>
      </c>
      <c r="S20">
        <f t="shared" si="7"/>
        <v>84.769907872274345</v>
      </c>
      <c r="T20">
        <f t="shared" si="7"/>
        <v>92.607125494498518</v>
      </c>
      <c r="U20">
        <f t="shared" si="7"/>
        <v>92.719924980619155</v>
      </c>
      <c r="V20" s="1">
        <f t="shared" si="8"/>
        <v>11.808000000000002</v>
      </c>
      <c r="W20" s="1">
        <f t="shared" si="9"/>
        <v>91.013715301645988</v>
      </c>
      <c r="X20">
        <f t="shared" si="3"/>
        <v>3.5797230418868322</v>
      </c>
      <c r="Y20" s="12">
        <v>4</v>
      </c>
      <c r="Z20" s="2">
        <f t="shared" si="10"/>
        <v>1.7898615209434161</v>
      </c>
      <c r="AA20">
        <f>Y0+(PLATEAU-Y0)*(1-EXP(-K*V20))</f>
        <v>92.446636611962475</v>
      </c>
      <c r="AB20" s="1">
        <f t="shared" si="12"/>
        <v>2.0532634815591195</v>
      </c>
    </row>
    <row r="21" spans="1:31" x14ac:dyDescent="0.25">
      <c r="A21">
        <v>15</v>
      </c>
      <c r="B21">
        <v>17.433</v>
      </c>
      <c r="C21">
        <f t="shared" si="4"/>
        <v>12.789</v>
      </c>
      <c r="D21" s="4">
        <v>15</v>
      </c>
      <c r="E21" s="3">
        <v>1064.94</v>
      </c>
      <c r="F21" s="3">
        <v>487.55</v>
      </c>
      <c r="G21" s="3">
        <v>1053</v>
      </c>
      <c r="H21" s="3">
        <v>469.65</v>
      </c>
      <c r="I21" s="3">
        <v>908.75</v>
      </c>
      <c r="J21" s="5"/>
      <c r="K21" s="5">
        <f t="shared" si="5"/>
        <v>1059.44</v>
      </c>
      <c r="L21" s="5">
        <f t="shared" si="1"/>
        <v>479.38</v>
      </c>
      <c r="M21" s="5">
        <f t="shared" si="1"/>
        <v>1047.7</v>
      </c>
      <c r="N21" s="5">
        <f t="shared" si="1"/>
        <v>464.36899999999997</v>
      </c>
      <c r="O21" s="5">
        <f t="shared" si="1"/>
        <v>903.15099999999995</v>
      </c>
      <c r="P21" s="5">
        <f t="shared" si="6"/>
        <v>12.789</v>
      </c>
      <c r="Q21">
        <f t="shared" si="11"/>
        <v>93.282488999384938</v>
      </c>
      <c r="R21">
        <f t="shared" si="7"/>
        <v>91.528865630225141</v>
      </c>
      <c r="S21">
        <f t="shared" si="7"/>
        <v>85.358955546802719</v>
      </c>
      <c r="T21">
        <f t="shared" si="7"/>
        <v>93.284103129843615</v>
      </c>
      <c r="U21">
        <f t="shared" si="7"/>
        <v>94.584060972621202</v>
      </c>
      <c r="V21" s="1">
        <f t="shared" si="8"/>
        <v>12.789</v>
      </c>
      <c r="W21" s="1">
        <f t="shared" si="9"/>
        <v>91.607694855775534</v>
      </c>
      <c r="X21">
        <f t="shared" si="3"/>
        <v>3.6581071739576663</v>
      </c>
      <c r="Y21" s="12">
        <v>4</v>
      </c>
      <c r="Z21" s="2">
        <f t="shared" si="10"/>
        <v>1.8290535869788331</v>
      </c>
      <c r="AA21">
        <f>Y0+(PLATEAU-Y0)*(1-EXP(-K*V21))</f>
        <v>92.830108500949876</v>
      </c>
      <c r="AB21" s="1">
        <f t="shared" si="12"/>
        <v>1.494295119908422</v>
      </c>
    </row>
    <row r="22" spans="1:31" x14ac:dyDescent="0.25">
      <c r="A22">
        <v>16</v>
      </c>
      <c r="B22">
        <v>18.414000000000001</v>
      </c>
      <c r="C22">
        <f t="shared" si="4"/>
        <v>13.770000000000001</v>
      </c>
      <c r="D22" s="4">
        <v>16</v>
      </c>
      <c r="E22" s="3">
        <v>1078.33</v>
      </c>
      <c r="F22" s="3">
        <v>490.13</v>
      </c>
      <c r="G22" s="3">
        <v>1051.1500000000001</v>
      </c>
      <c r="H22" s="3">
        <v>477.61</v>
      </c>
      <c r="I22" s="3">
        <v>905.98</v>
      </c>
      <c r="J22" s="5"/>
      <c r="K22" s="5">
        <f t="shared" si="5"/>
        <v>1072.83</v>
      </c>
      <c r="L22" s="5">
        <f t="shared" si="1"/>
        <v>481.96</v>
      </c>
      <c r="M22" s="5">
        <f t="shared" si="1"/>
        <v>1045.8500000000001</v>
      </c>
      <c r="N22" s="5">
        <f t="shared" si="1"/>
        <v>472.32900000000001</v>
      </c>
      <c r="O22" s="5">
        <f t="shared" si="1"/>
        <v>900.38099999999997</v>
      </c>
      <c r="P22" s="5">
        <f t="shared" si="6"/>
        <v>13.770000000000001</v>
      </c>
      <c r="Q22">
        <f t="shared" si="11"/>
        <v>94.461463294957866</v>
      </c>
      <c r="R22">
        <f t="shared" si="7"/>
        <v>92.021469563067512</v>
      </c>
      <c r="S22">
        <f t="shared" si="7"/>
        <v>85.208231038105978</v>
      </c>
      <c r="T22">
        <f t="shared" si="7"/>
        <v>94.883136357543066</v>
      </c>
      <c r="U22">
        <f t="shared" si="7"/>
        <v>94.29396789970852</v>
      </c>
      <c r="V22" s="1">
        <f t="shared" si="8"/>
        <v>13.770000000000001</v>
      </c>
      <c r="W22" s="1">
        <f t="shared" si="9"/>
        <v>92.173653630676583</v>
      </c>
      <c r="X22">
        <f t="shared" si="3"/>
        <v>4.05004241305428</v>
      </c>
      <c r="Y22" s="12">
        <v>4</v>
      </c>
      <c r="Z22" s="2">
        <f t="shared" si="10"/>
        <v>2.02502120652714</v>
      </c>
      <c r="AA22">
        <f>Y0+(PLATEAU-Y0)*(1-EXP(-K*V22))</f>
        <v>93.128955613237395</v>
      </c>
      <c r="AB22" s="1">
        <f t="shared" si="12"/>
        <v>0.91260187788461755</v>
      </c>
    </row>
    <row r="23" spans="1:31" x14ac:dyDescent="0.25">
      <c r="A23">
        <v>17</v>
      </c>
      <c r="B23">
        <v>19.395</v>
      </c>
      <c r="C23">
        <f t="shared" si="4"/>
        <v>14.750999999999999</v>
      </c>
      <c r="D23" s="4">
        <v>17</v>
      </c>
      <c r="E23" s="3">
        <v>1077.6600000000001</v>
      </c>
      <c r="F23" s="3">
        <v>494.09</v>
      </c>
      <c r="G23" s="3">
        <v>1064.44</v>
      </c>
      <c r="H23" s="3">
        <v>480.67</v>
      </c>
      <c r="I23" s="3">
        <v>909.12</v>
      </c>
      <c r="J23" s="5"/>
      <c r="K23" s="5">
        <f t="shared" si="5"/>
        <v>1072.1600000000001</v>
      </c>
      <c r="L23" s="5">
        <f t="shared" si="5"/>
        <v>485.91999999999996</v>
      </c>
      <c r="M23" s="5">
        <f t="shared" si="5"/>
        <v>1059.1400000000001</v>
      </c>
      <c r="N23" s="5">
        <f t="shared" si="5"/>
        <v>475.38900000000001</v>
      </c>
      <c r="O23" s="5">
        <f t="shared" si="5"/>
        <v>903.52099999999996</v>
      </c>
      <c r="P23" s="5">
        <f t="shared" si="6"/>
        <v>14.750999999999999</v>
      </c>
      <c r="Q23">
        <f t="shared" si="11"/>
        <v>94.402470555746987</v>
      </c>
      <c r="R23">
        <f t="shared" si="7"/>
        <v>92.777559320453491</v>
      </c>
      <c r="S23">
        <f t="shared" si="7"/>
        <v>86.291003319500462</v>
      </c>
      <c r="T23">
        <f t="shared" si="7"/>
        <v>95.497840085779274</v>
      </c>
      <c r="U23">
        <f t="shared" si="7"/>
        <v>94.622809866836974</v>
      </c>
      <c r="V23" s="1">
        <f t="shared" si="8"/>
        <v>14.750999999999999</v>
      </c>
      <c r="W23" s="1">
        <f t="shared" si="9"/>
        <v>92.71833662966344</v>
      </c>
      <c r="X23">
        <f t="shared" si="3"/>
        <v>3.7250196530250244</v>
      </c>
      <c r="Y23" s="12">
        <v>4</v>
      </c>
      <c r="Z23" s="2">
        <f t="shared" si="10"/>
        <v>1.8625098265125122</v>
      </c>
      <c r="AA23">
        <f>Y0+(PLATEAU-Y0)*(1-EXP(-K*V23))</f>
        <v>93.361852988735805</v>
      </c>
      <c r="AB23" s="1">
        <f t="shared" si="12"/>
        <v>0.4141133043937526</v>
      </c>
    </row>
    <row r="24" spans="1:31" x14ac:dyDescent="0.25">
      <c r="A24">
        <v>18</v>
      </c>
      <c r="B24">
        <v>20.376000000000001</v>
      </c>
      <c r="C24">
        <f t="shared" si="4"/>
        <v>15.732000000000001</v>
      </c>
      <c r="D24" s="4">
        <v>18</v>
      </c>
      <c r="E24" s="3">
        <v>1072.6600000000001</v>
      </c>
      <c r="F24" s="3">
        <v>497.19</v>
      </c>
      <c r="G24" s="3">
        <v>1065</v>
      </c>
      <c r="H24" s="3">
        <v>478.95</v>
      </c>
      <c r="I24" s="3">
        <v>917.22</v>
      </c>
      <c r="J24" s="5"/>
      <c r="K24" s="5">
        <f t="shared" si="5"/>
        <v>1067.1600000000001</v>
      </c>
      <c r="L24" s="5">
        <f t="shared" si="5"/>
        <v>489.02</v>
      </c>
      <c r="M24" s="5">
        <f t="shared" si="5"/>
        <v>1059.7</v>
      </c>
      <c r="N24" s="5">
        <f t="shared" si="5"/>
        <v>473.66899999999998</v>
      </c>
      <c r="O24" s="5">
        <f t="shared" si="5"/>
        <v>911.62099999999998</v>
      </c>
      <c r="P24" s="5">
        <f t="shared" si="6"/>
        <v>15.732000000000001</v>
      </c>
      <c r="Q24">
        <f t="shared" si="11"/>
        <v>93.962226233277633</v>
      </c>
      <c r="R24">
        <f t="shared" si="11"/>
        <v>93.369447766892023</v>
      </c>
      <c r="S24">
        <f t="shared" si="11"/>
        <v>86.336628035646498</v>
      </c>
      <c r="T24">
        <f t="shared" si="11"/>
        <v>95.15232034311056</v>
      </c>
      <c r="U24">
        <f t="shared" si="11"/>
        <v>95.471096469939042</v>
      </c>
      <c r="V24" s="1">
        <f t="shared" si="8"/>
        <v>15.732000000000001</v>
      </c>
      <c r="W24" s="1">
        <f t="shared" si="9"/>
        <v>92.858343769773143</v>
      </c>
      <c r="X24">
        <f t="shared" si="3"/>
        <v>3.7450422259670102</v>
      </c>
      <c r="Y24" s="12">
        <v>4</v>
      </c>
      <c r="Z24" s="2">
        <f t="shared" si="10"/>
        <v>1.8725211129835051</v>
      </c>
      <c r="AA24">
        <f>Y0+(PLATEAU-Y0)*(1-EXP(-K*V24))</f>
        <v>93.543354449796837</v>
      </c>
      <c r="AB24" s="1">
        <f t="shared" si="12"/>
        <v>0.46923963174652417</v>
      </c>
    </row>
    <row r="25" spans="1:31" x14ac:dyDescent="0.25">
      <c r="A25">
        <v>19</v>
      </c>
      <c r="B25">
        <v>21.356999999999999</v>
      </c>
      <c r="C25">
        <f t="shared" si="4"/>
        <v>16.713000000000001</v>
      </c>
      <c r="D25" s="4">
        <v>19</v>
      </c>
      <c r="E25" s="3">
        <v>1076.3800000000001</v>
      </c>
      <c r="F25" s="3">
        <v>495.92</v>
      </c>
      <c r="G25" s="3">
        <v>1063.6400000000001</v>
      </c>
      <c r="H25" s="3">
        <v>482.43</v>
      </c>
      <c r="I25" s="3">
        <v>925.68</v>
      </c>
      <c r="J25" s="5"/>
      <c r="K25" s="5">
        <f t="shared" si="5"/>
        <v>1070.8800000000001</v>
      </c>
      <c r="L25" s="5">
        <f t="shared" si="5"/>
        <v>487.75</v>
      </c>
      <c r="M25" s="5">
        <f t="shared" si="5"/>
        <v>1058.3400000000001</v>
      </c>
      <c r="N25" s="5">
        <f t="shared" si="5"/>
        <v>477.149</v>
      </c>
      <c r="O25" s="5">
        <f t="shared" si="5"/>
        <v>920.0809999999999</v>
      </c>
      <c r="P25" s="5">
        <f t="shared" si="6"/>
        <v>16.713000000000001</v>
      </c>
      <c r="Q25">
        <f t="shared" si="11"/>
        <v>94.28976800919483</v>
      </c>
      <c r="R25">
        <f t="shared" si="11"/>
        <v>93.126964435609139</v>
      </c>
      <c r="S25">
        <f t="shared" si="11"/>
        <v>86.225825153577546</v>
      </c>
      <c r="T25">
        <f t="shared" si="11"/>
        <v>95.851395171300751</v>
      </c>
      <c r="U25">
        <f t="shared" si="11"/>
        <v>96.357084699845643</v>
      </c>
      <c r="V25" s="1">
        <f t="shared" si="8"/>
        <v>16.713000000000001</v>
      </c>
      <c r="W25" s="1">
        <f t="shared" si="9"/>
        <v>93.170207493905579</v>
      </c>
      <c r="X25">
        <f t="shared" si="3"/>
        <v>4.0873183594290001</v>
      </c>
      <c r="Y25" s="12">
        <v>4</v>
      </c>
      <c r="Z25" s="2">
        <f t="shared" si="10"/>
        <v>2.0436591797145001</v>
      </c>
      <c r="AA25">
        <f>Y0+(PLATEAU-Y0)*(1-EXP(-K*V25))</f>
        <v>93.684802073656002</v>
      </c>
      <c r="AB25" s="1">
        <f t="shared" si="12"/>
        <v>0.26480758150851402</v>
      </c>
    </row>
    <row r="26" spans="1:31" x14ac:dyDescent="0.25">
      <c r="A26">
        <v>20</v>
      </c>
      <c r="B26">
        <v>22.338000000000001</v>
      </c>
      <c r="C26">
        <f t="shared" si="4"/>
        <v>17.694000000000003</v>
      </c>
      <c r="D26" s="4">
        <v>20</v>
      </c>
      <c r="E26" s="3">
        <v>1079.67</v>
      </c>
      <c r="F26" s="3">
        <v>496.73</v>
      </c>
      <c r="G26" s="3">
        <v>1073.8599999999999</v>
      </c>
      <c r="H26" s="3">
        <v>479.34</v>
      </c>
      <c r="I26" s="3">
        <v>914.17</v>
      </c>
      <c r="J26" s="5"/>
      <c r="K26" s="5">
        <f t="shared" si="5"/>
        <v>1074.17</v>
      </c>
      <c r="L26" s="5">
        <f t="shared" si="5"/>
        <v>488.56</v>
      </c>
      <c r="M26" s="5">
        <f t="shared" si="5"/>
        <v>1068.56</v>
      </c>
      <c r="N26" s="5">
        <f t="shared" si="5"/>
        <v>474.05899999999997</v>
      </c>
      <c r="O26" s="5">
        <f t="shared" si="5"/>
        <v>908.57099999999991</v>
      </c>
      <c r="P26" s="5">
        <f t="shared" si="6"/>
        <v>17.694000000000003</v>
      </c>
      <c r="Q26">
        <f t="shared" si="11"/>
        <v>94.579448773379653</v>
      </c>
      <c r="R26">
        <f t="shared" si="11"/>
        <v>93.281619158710811</v>
      </c>
      <c r="S26">
        <f t="shared" si="11"/>
        <v>87.05847622324282</v>
      </c>
      <c r="T26">
        <f t="shared" si="11"/>
        <v>95.230664935924963</v>
      </c>
      <c r="U26">
        <f t="shared" si="11"/>
        <v>95.151679909511714</v>
      </c>
      <c r="V26" s="1">
        <f t="shared" si="8"/>
        <v>17.694000000000003</v>
      </c>
      <c r="W26" s="1">
        <f t="shared" si="9"/>
        <v>93.060377800153987</v>
      </c>
      <c r="X26">
        <f t="shared" si="3"/>
        <v>3.4446711622322765</v>
      </c>
      <c r="Y26" s="12">
        <v>4</v>
      </c>
      <c r="Z26" s="2">
        <f t="shared" si="10"/>
        <v>1.7223355811161383</v>
      </c>
      <c r="AA26">
        <f>Y0+(PLATEAU-Y0)*(1-EXP(-K*V26))</f>
        <v>93.795034962021987</v>
      </c>
      <c r="AB26" s="1">
        <f t="shared" si="12"/>
        <v>0.53972114548394512</v>
      </c>
    </row>
    <row r="27" spans="1:31" x14ac:dyDescent="0.25">
      <c r="A27">
        <v>21</v>
      </c>
      <c r="B27">
        <v>23.300999999999998</v>
      </c>
      <c r="C27">
        <f t="shared" si="4"/>
        <v>18.656999999999996</v>
      </c>
      <c r="D27" s="4">
        <v>21</v>
      </c>
      <c r="E27" s="3">
        <v>1084.18</v>
      </c>
      <c r="F27" s="3">
        <v>501.32</v>
      </c>
      <c r="G27" s="3">
        <v>1070.96</v>
      </c>
      <c r="H27" s="3">
        <v>482.91</v>
      </c>
      <c r="I27" s="3">
        <v>919.99</v>
      </c>
      <c r="J27" s="5"/>
      <c r="K27" s="5">
        <f t="shared" si="5"/>
        <v>1078.68</v>
      </c>
      <c r="L27" s="5">
        <f t="shared" si="5"/>
        <v>493.15</v>
      </c>
      <c r="M27" s="5">
        <f t="shared" si="5"/>
        <v>1065.6600000000001</v>
      </c>
      <c r="N27" s="5">
        <f t="shared" si="5"/>
        <v>477.62900000000002</v>
      </c>
      <c r="O27" s="5">
        <f t="shared" si="5"/>
        <v>914.39099999999996</v>
      </c>
      <c r="P27" s="5">
        <f t="shared" si="6"/>
        <v>18.656999999999996</v>
      </c>
      <c r="Q27">
        <f t="shared" si="11"/>
        <v>94.976549152247003</v>
      </c>
      <c r="R27">
        <f t="shared" si="11"/>
        <v>94.15799592295366</v>
      </c>
      <c r="S27">
        <f t="shared" si="11"/>
        <v>86.822205371772256</v>
      </c>
      <c r="T27">
        <f t="shared" si="11"/>
        <v>95.947819285533896</v>
      </c>
      <c r="U27">
        <f t="shared" si="11"/>
        <v>95.76118954285171</v>
      </c>
      <c r="V27" s="1">
        <f t="shared" si="8"/>
        <v>18.656999999999996</v>
      </c>
      <c r="W27" s="1">
        <f t="shared" si="9"/>
        <v>93.533151855071708</v>
      </c>
      <c r="X27">
        <f t="shared" si="3"/>
        <v>3.8178986139718409</v>
      </c>
      <c r="Y27" s="12">
        <v>4</v>
      </c>
      <c r="Z27" s="2">
        <f t="shared" si="10"/>
        <v>1.9089493069859205</v>
      </c>
      <c r="AA27">
        <f>Y0+(PLATEAU-Y0)*(1-EXP(-K*V27))</f>
        <v>93.879550502009039</v>
      </c>
      <c r="AB27" s="1">
        <f t="shared" si="12"/>
        <v>0.11999202260001371</v>
      </c>
    </row>
    <row r="28" spans="1:31" x14ac:dyDescent="0.25">
      <c r="A28">
        <v>22</v>
      </c>
      <c r="B28">
        <v>24.282</v>
      </c>
      <c r="C28">
        <f t="shared" si="4"/>
        <v>19.637999999999998</v>
      </c>
      <c r="D28" s="4">
        <v>22</v>
      </c>
      <c r="E28" s="3">
        <v>1097.6099999999999</v>
      </c>
      <c r="F28" s="3">
        <v>498.5</v>
      </c>
      <c r="G28" s="3">
        <v>1070.6400000000001</v>
      </c>
      <c r="H28" s="3">
        <v>482.28</v>
      </c>
      <c r="I28" s="3">
        <v>922.99</v>
      </c>
      <c r="J28" s="5"/>
      <c r="K28" s="5">
        <f t="shared" si="5"/>
        <v>1092.1099999999999</v>
      </c>
      <c r="L28" s="5">
        <f t="shared" si="5"/>
        <v>490.33</v>
      </c>
      <c r="M28" s="5">
        <f t="shared" si="5"/>
        <v>1065.3400000000001</v>
      </c>
      <c r="N28" s="5">
        <f t="shared" si="5"/>
        <v>476.99899999999997</v>
      </c>
      <c r="O28" s="5">
        <f t="shared" si="5"/>
        <v>917.39099999999996</v>
      </c>
      <c r="P28" s="5">
        <f t="shared" si="6"/>
        <v>19.637999999999998</v>
      </c>
      <c r="Q28">
        <f t="shared" si="11"/>
        <v>96.159045402399641</v>
      </c>
      <c r="R28">
        <f t="shared" si="11"/>
        <v>93.619568368451525</v>
      </c>
      <c r="S28">
        <f t="shared" si="11"/>
        <v>86.796134105403084</v>
      </c>
      <c r="T28">
        <f t="shared" si="11"/>
        <v>95.821262635602892</v>
      </c>
      <c r="U28">
        <f t="shared" si="11"/>
        <v>96.075369766222863</v>
      </c>
      <c r="V28" s="1">
        <f t="shared" si="8"/>
        <v>19.637999999999998</v>
      </c>
      <c r="W28" s="1">
        <f t="shared" si="9"/>
        <v>93.694276055616015</v>
      </c>
      <c r="X28">
        <f t="shared" si="3"/>
        <v>3.9955822700449075</v>
      </c>
      <c r="Y28" s="12">
        <v>4</v>
      </c>
      <c r="Z28" s="2">
        <f t="shared" si="10"/>
        <v>1.9977911350224538</v>
      </c>
      <c r="AA28">
        <f>Y0+(PLATEAU-Y0)*(1-EXP(-K*V28))</f>
        <v>93.94680620551398</v>
      </c>
      <c r="AB28" s="1">
        <f t="shared" si="12"/>
        <v>6.3771476607488373E-2</v>
      </c>
    </row>
    <row r="29" spans="1:31" x14ac:dyDescent="0.25">
      <c r="A29">
        <v>23</v>
      </c>
      <c r="B29">
        <v>25.263000000000002</v>
      </c>
      <c r="C29">
        <f t="shared" si="4"/>
        <v>20.619</v>
      </c>
      <c r="D29" s="4">
        <v>23</v>
      </c>
      <c r="E29" s="3">
        <v>1104.6099999999999</v>
      </c>
      <c r="F29" s="3">
        <v>501.35</v>
      </c>
      <c r="G29" s="3">
        <v>1065.1300000000001</v>
      </c>
      <c r="H29" s="3">
        <v>486.15</v>
      </c>
      <c r="I29" s="3">
        <v>917.47</v>
      </c>
      <c r="J29" s="5"/>
      <c r="K29" s="5">
        <f t="shared" si="5"/>
        <v>1099.1099999999999</v>
      </c>
      <c r="L29" s="5">
        <f t="shared" si="5"/>
        <v>493.18</v>
      </c>
      <c r="M29" s="5">
        <f t="shared" si="5"/>
        <v>1059.8300000000002</v>
      </c>
      <c r="N29" s="5">
        <f t="shared" si="5"/>
        <v>480.86899999999997</v>
      </c>
      <c r="O29" s="5">
        <f t="shared" si="5"/>
        <v>911.87099999999998</v>
      </c>
      <c r="P29" s="5">
        <f t="shared" si="6"/>
        <v>20.619</v>
      </c>
      <c r="Q29">
        <f t="shared" si="11"/>
        <v>96.775387453856737</v>
      </c>
      <c r="R29">
        <f t="shared" si="11"/>
        <v>94.163723875661134</v>
      </c>
      <c r="S29">
        <f t="shared" si="11"/>
        <v>86.347219487608982</v>
      </c>
      <c r="T29">
        <f t="shared" si="11"/>
        <v>96.598682056607515</v>
      </c>
      <c r="U29">
        <f t="shared" si="11"/>
        <v>95.497278155219973</v>
      </c>
      <c r="V29" s="1">
        <f t="shared" si="8"/>
        <v>20.619</v>
      </c>
      <c r="W29" s="1">
        <f t="shared" si="9"/>
        <v>93.876458205790868</v>
      </c>
      <c r="X29">
        <f t="shared" si="3"/>
        <v>4.3362803192416353</v>
      </c>
      <c r="Y29" s="12">
        <v>4</v>
      </c>
      <c r="Z29" s="2">
        <f t="shared" si="10"/>
        <v>2.1681401596208176</v>
      </c>
      <c r="AA29">
        <f>Y0+(PLATEAU-Y0)*(1-EXP(-K*V29))</f>
        <v>93.999219885250426</v>
      </c>
      <c r="AB29" s="1">
        <f t="shared" si="12"/>
        <v>1.5070429943731173E-2</v>
      </c>
    </row>
    <row r="30" spans="1:31" x14ac:dyDescent="0.25">
      <c r="A30">
        <v>24</v>
      </c>
      <c r="B30">
        <v>26.244</v>
      </c>
      <c r="C30">
        <f t="shared" si="4"/>
        <v>21.6</v>
      </c>
      <c r="D30" s="4">
        <v>24</v>
      </c>
      <c r="E30" s="3">
        <v>1102.77</v>
      </c>
      <c r="F30" s="3">
        <v>502.68</v>
      </c>
      <c r="G30" s="3">
        <v>1075.28</v>
      </c>
      <c r="H30" s="3">
        <v>481.3</v>
      </c>
      <c r="I30" s="3">
        <v>919.62</v>
      </c>
      <c r="J30" s="5"/>
      <c r="K30" s="5">
        <f t="shared" si="5"/>
        <v>1097.27</v>
      </c>
      <c r="L30" s="5">
        <f t="shared" si="5"/>
        <v>494.51</v>
      </c>
      <c r="M30" s="5">
        <f t="shared" si="5"/>
        <v>1069.98</v>
      </c>
      <c r="N30" s="5">
        <f t="shared" si="5"/>
        <v>476.01900000000001</v>
      </c>
      <c r="O30" s="5">
        <f t="shared" si="5"/>
        <v>914.02099999999996</v>
      </c>
      <c r="P30" s="5">
        <f t="shared" si="6"/>
        <v>21.6</v>
      </c>
      <c r="Q30">
        <f t="shared" si="11"/>
        <v>96.613377543188037</v>
      </c>
      <c r="R30">
        <f t="shared" si="11"/>
        <v>94.417663112358952</v>
      </c>
      <c r="S30">
        <f t="shared" si="11"/>
        <v>87.174167467756007</v>
      </c>
      <c r="T30">
        <f t="shared" si="11"/>
        <v>95.624396735710263</v>
      </c>
      <c r="U30">
        <f t="shared" si="11"/>
        <v>95.722440648635938</v>
      </c>
      <c r="V30" s="1">
        <f t="shared" si="8"/>
        <v>21.6</v>
      </c>
      <c r="W30" s="1">
        <f t="shared" si="9"/>
        <v>93.910409101529837</v>
      </c>
      <c r="X30">
        <f t="shared" si="3"/>
        <v>3.8458259293200419</v>
      </c>
      <c r="Y30" s="12">
        <v>4</v>
      </c>
      <c r="Z30" s="2">
        <f t="shared" si="10"/>
        <v>1.9229129646600209</v>
      </c>
      <c r="AA30">
        <f>Y0+(PLATEAU-Y0)*(1-EXP(-K*V30))</f>
        <v>94.040066886773701</v>
      </c>
      <c r="AB30" s="1">
        <f t="shared" si="12"/>
        <v>1.6811141274344091E-2</v>
      </c>
    </row>
    <row r="31" spans="1:31" x14ac:dyDescent="0.25">
      <c r="A31">
        <v>25</v>
      </c>
      <c r="B31">
        <v>27.225000000000001</v>
      </c>
      <c r="C31">
        <f t="shared" si="4"/>
        <v>22.581000000000003</v>
      </c>
      <c r="D31" s="4">
        <v>25</v>
      </c>
      <c r="E31" s="3">
        <v>1088.95</v>
      </c>
      <c r="F31" s="3">
        <v>508.55</v>
      </c>
      <c r="G31" s="3">
        <v>1076.46</v>
      </c>
      <c r="H31" s="3">
        <v>485.27</v>
      </c>
      <c r="I31" s="3">
        <v>922.02</v>
      </c>
      <c r="J31" s="5"/>
      <c r="K31" s="5">
        <f t="shared" si="5"/>
        <v>1083.45</v>
      </c>
      <c r="L31" s="5">
        <f t="shared" si="5"/>
        <v>500.38</v>
      </c>
      <c r="M31" s="5">
        <f t="shared" si="5"/>
        <v>1071.1600000000001</v>
      </c>
      <c r="N31" s="5">
        <f t="shared" si="5"/>
        <v>479.98899999999998</v>
      </c>
      <c r="O31" s="5">
        <f t="shared" si="5"/>
        <v>916.42099999999994</v>
      </c>
      <c r="P31" s="5">
        <f t="shared" si="6"/>
        <v>22.581000000000003</v>
      </c>
      <c r="Q31">
        <f t="shared" si="11"/>
        <v>95.396542235882762</v>
      </c>
      <c r="R31">
        <f t="shared" si="11"/>
        <v>95.538432525453828</v>
      </c>
      <c r="S31">
        <f t="shared" si="11"/>
        <v>87.270305262492329</v>
      </c>
      <c r="T31">
        <f t="shared" si="11"/>
        <v>96.421904513846769</v>
      </c>
      <c r="U31">
        <f t="shared" si="11"/>
        <v>95.97378482733285</v>
      </c>
      <c r="V31" s="1">
        <f t="shared" si="8"/>
        <v>22.581000000000003</v>
      </c>
      <c r="W31" s="1">
        <f t="shared" si="9"/>
        <v>94.12019387300171</v>
      </c>
      <c r="X31">
        <f t="shared" si="3"/>
        <v>3.850165947569081</v>
      </c>
      <c r="Y31" s="12">
        <v>4</v>
      </c>
      <c r="Z31" s="2">
        <f t="shared" si="10"/>
        <v>1.9250829737845405</v>
      </c>
      <c r="AA31">
        <f>Y0+(PLATEAU-Y0)*(1-EXP(-K*V31))</f>
        <v>94.071899750671662</v>
      </c>
      <c r="AB31" s="1">
        <f t="shared" si="12"/>
        <v>2.3323222516296984E-3</v>
      </c>
    </row>
    <row r="32" spans="1:31" x14ac:dyDescent="0.25">
      <c r="A32">
        <v>26</v>
      </c>
      <c r="B32">
        <v>28.206</v>
      </c>
      <c r="C32">
        <f t="shared" si="4"/>
        <v>23.561999999999998</v>
      </c>
      <c r="D32" s="4">
        <v>26</v>
      </c>
      <c r="E32" s="3">
        <v>1097.24</v>
      </c>
      <c r="F32" s="3">
        <v>503.02</v>
      </c>
      <c r="G32" s="3">
        <v>1084.56</v>
      </c>
      <c r="H32" s="3">
        <v>489.13</v>
      </c>
      <c r="I32" s="3">
        <v>923.84</v>
      </c>
      <c r="J32" s="5"/>
      <c r="K32" s="5">
        <f t="shared" si="5"/>
        <v>1091.74</v>
      </c>
      <c r="L32" s="5">
        <f t="shared" si="5"/>
        <v>494.84999999999997</v>
      </c>
      <c r="M32" s="5">
        <f t="shared" si="5"/>
        <v>1079.26</v>
      </c>
      <c r="N32" s="5">
        <f t="shared" si="5"/>
        <v>483.84899999999999</v>
      </c>
      <c r="O32" s="5">
        <f t="shared" si="5"/>
        <v>918.24099999999999</v>
      </c>
      <c r="P32" s="5">
        <f t="shared" si="6"/>
        <v>23.561999999999998</v>
      </c>
      <c r="Q32">
        <f t="shared" si="11"/>
        <v>96.126467322536925</v>
      </c>
      <c r="R32">
        <f t="shared" si="11"/>
        <v>94.482579909710267</v>
      </c>
      <c r="S32">
        <f t="shared" si="11"/>
        <v>87.930234192461867</v>
      </c>
      <c r="T32">
        <f t="shared" si="11"/>
        <v>97.197315099138223</v>
      </c>
      <c r="U32">
        <f t="shared" si="11"/>
        <v>96.164387496178023</v>
      </c>
      <c r="V32" s="1">
        <f t="shared" si="8"/>
        <v>23.561999999999998</v>
      </c>
      <c r="W32" s="1">
        <f t="shared" si="9"/>
        <v>94.380196804005053</v>
      </c>
      <c r="X32">
        <f t="shared" si="3"/>
        <v>3.7343490941977788</v>
      </c>
      <c r="Y32" s="12">
        <v>4</v>
      </c>
      <c r="Z32" s="2">
        <f t="shared" si="10"/>
        <v>1.8671745470988894</v>
      </c>
      <c r="AA32">
        <f>Y0+(PLATEAU-Y0)*(1-EXP(-K*V32))</f>
        <v>94.096707721542415</v>
      </c>
      <c r="AB32" s="1">
        <f t="shared" si="12"/>
        <v>8.0366059875507823E-2</v>
      </c>
    </row>
    <row r="33" spans="1:28" x14ac:dyDescent="0.25">
      <c r="A33">
        <v>27</v>
      </c>
      <c r="B33">
        <v>29.187000000000001</v>
      </c>
      <c r="C33">
        <f t="shared" si="4"/>
        <v>24.542999999999999</v>
      </c>
      <c r="D33" s="4">
        <v>27</v>
      </c>
      <c r="E33" s="3">
        <v>1099.71</v>
      </c>
      <c r="F33" s="3">
        <v>501.86</v>
      </c>
      <c r="G33" s="3">
        <v>1096.53</v>
      </c>
      <c r="H33" s="3">
        <v>488.17</v>
      </c>
      <c r="I33" s="3">
        <v>930.64</v>
      </c>
      <c r="J33" s="5"/>
      <c r="K33" s="5">
        <f t="shared" si="5"/>
        <v>1094.21</v>
      </c>
      <c r="L33" s="5">
        <f t="shared" si="5"/>
        <v>493.69</v>
      </c>
      <c r="M33" s="5">
        <f t="shared" si="5"/>
        <v>1091.23</v>
      </c>
      <c r="N33" s="5">
        <f t="shared" si="5"/>
        <v>482.88900000000001</v>
      </c>
      <c r="O33" s="5">
        <f t="shared" si="5"/>
        <v>925.04099999999994</v>
      </c>
      <c r="P33" s="5">
        <f t="shared" si="6"/>
        <v>24.542999999999999</v>
      </c>
      <c r="Q33">
        <f t="shared" si="11"/>
        <v>96.343948017836794</v>
      </c>
      <c r="R33">
        <f t="shared" si="11"/>
        <v>94.261099071688108</v>
      </c>
      <c r="S33">
        <f t="shared" si="11"/>
        <v>88.90546250008353</v>
      </c>
      <c r="T33">
        <f t="shared" si="11"/>
        <v>97.004466870671948</v>
      </c>
      <c r="U33">
        <f t="shared" si="11"/>
        <v>96.876529335819242</v>
      </c>
      <c r="V33" s="1">
        <f t="shared" si="8"/>
        <v>24.542999999999999</v>
      </c>
      <c r="W33" s="1">
        <f t="shared" si="9"/>
        <v>94.678301159219927</v>
      </c>
      <c r="X33">
        <f t="shared" si="3"/>
        <v>3.4101817128054588</v>
      </c>
      <c r="Y33" s="12">
        <v>4</v>
      </c>
      <c r="Z33" s="2">
        <f t="shared" si="10"/>
        <v>1.7050908564027294</v>
      </c>
      <c r="AA33">
        <f>Y0+(PLATEAU-Y0)*(1-EXP(-K*V33))</f>
        <v>94.116041056447386</v>
      </c>
      <c r="AB33" s="1">
        <f t="shared" si="12"/>
        <v>0.31613642316978824</v>
      </c>
    </row>
    <row r="34" spans="1:28" x14ac:dyDescent="0.25">
      <c r="A34">
        <v>28</v>
      </c>
      <c r="B34">
        <v>30.167999999999999</v>
      </c>
      <c r="C34">
        <f t="shared" si="4"/>
        <v>25.524000000000001</v>
      </c>
      <c r="D34" s="4">
        <v>28</v>
      </c>
      <c r="E34" s="3">
        <v>1093.32</v>
      </c>
      <c r="F34" s="3">
        <v>508.91</v>
      </c>
      <c r="G34" s="3">
        <v>1094.05</v>
      </c>
      <c r="H34" s="3">
        <v>486.64</v>
      </c>
      <c r="I34" s="3">
        <v>928.54</v>
      </c>
      <c r="J34" s="5"/>
      <c r="K34" s="5">
        <f t="shared" si="5"/>
        <v>1087.82</v>
      </c>
      <c r="L34" s="5">
        <f t="shared" si="5"/>
        <v>500.74</v>
      </c>
      <c r="M34" s="5">
        <f t="shared" si="5"/>
        <v>1088.75</v>
      </c>
      <c r="N34" s="5">
        <f t="shared" si="5"/>
        <v>481.35899999999998</v>
      </c>
      <c r="O34" s="5">
        <f t="shared" si="5"/>
        <v>922.94099999999992</v>
      </c>
      <c r="P34" s="5">
        <f t="shared" si="6"/>
        <v>25.524000000000001</v>
      </c>
      <c r="Q34">
        <f t="shared" si="11"/>
        <v>95.781315773720962</v>
      </c>
      <c r="R34">
        <f t="shared" si="11"/>
        <v>95.60716795794346</v>
      </c>
      <c r="S34">
        <f t="shared" si="11"/>
        <v>88.70341018572249</v>
      </c>
      <c r="T34">
        <f t="shared" si="11"/>
        <v>96.697115006553844</v>
      </c>
      <c r="U34">
        <f t="shared" si="11"/>
        <v>96.656603179459438</v>
      </c>
      <c r="V34" s="1">
        <f t="shared" si="8"/>
        <v>25.524000000000001</v>
      </c>
      <c r="W34" s="1">
        <f t="shared" si="9"/>
        <v>94.689122420680036</v>
      </c>
      <c r="X34">
        <f t="shared" si="3"/>
        <v>3.3825825802827008</v>
      </c>
      <c r="Y34" s="12">
        <v>4</v>
      </c>
      <c r="Z34" s="2">
        <f t="shared" si="10"/>
        <v>1.6912912901413504</v>
      </c>
      <c r="AA34">
        <f>Y0+(PLATEAU-Y0)*(1-EXP(-K*V34))</f>
        <v>94.131107900910223</v>
      </c>
      <c r="AB34" s="1">
        <f t="shared" si="12"/>
        <v>0.31138020427393498</v>
      </c>
    </row>
    <row r="35" spans="1:28" x14ac:dyDescent="0.25">
      <c r="A35">
        <v>29</v>
      </c>
      <c r="B35">
        <v>31.149000000000001</v>
      </c>
      <c r="C35">
        <f t="shared" si="4"/>
        <v>26.505000000000003</v>
      </c>
      <c r="D35" s="4">
        <v>29</v>
      </c>
      <c r="E35" s="3">
        <v>1109.79</v>
      </c>
      <c r="F35" s="3">
        <v>504.75</v>
      </c>
      <c r="G35" s="3">
        <v>1092.3900000000001</v>
      </c>
      <c r="H35" s="3">
        <v>487.56</v>
      </c>
      <c r="I35" s="3">
        <v>924.83</v>
      </c>
      <c r="J35" s="5"/>
      <c r="K35" s="5">
        <f t="shared" si="5"/>
        <v>1104.29</v>
      </c>
      <c r="L35" s="5">
        <f t="shared" si="5"/>
        <v>496.58</v>
      </c>
      <c r="M35" s="5">
        <f t="shared" si="5"/>
        <v>1087.0900000000001</v>
      </c>
      <c r="N35" s="5">
        <f t="shared" si="5"/>
        <v>482.279</v>
      </c>
      <c r="O35" s="5">
        <f t="shared" si="5"/>
        <v>919.23099999999999</v>
      </c>
      <c r="P35" s="5">
        <f t="shared" si="6"/>
        <v>26.505000000000003</v>
      </c>
      <c r="Q35">
        <f t="shared" si="11"/>
        <v>97.231480571934995</v>
      </c>
      <c r="R35">
        <f t="shared" si="11"/>
        <v>94.812891849174349</v>
      </c>
      <c r="S35">
        <f t="shared" si="11"/>
        <v>88.568165491432453</v>
      </c>
      <c r="T35">
        <f t="shared" si="11"/>
        <v>96.881927892167354</v>
      </c>
      <c r="U35">
        <f t="shared" si="11"/>
        <v>96.268066969890498</v>
      </c>
      <c r="V35" s="1">
        <f t="shared" si="8"/>
        <v>26.505000000000003</v>
      </c>
      <c r="W35" s="1">
        <f t="shared" si="9"/>
        <v>94.752506554919933</v>
      </c>
      <c r="X35">
        <f t="shared" si="3"/>
        <v>3.5786307281307259</v>
      </c>
      <c r="Y35" s="12">
        <v>4</v>
      </c>
      <c r="Z35" s="2">
        <f t="shared" si="10"/>
        <v>1.789315364065363</v>
      </c>
      <c r="AA35">
        <f>Y0+(PLATEAU-Y0)*(1-EXP(-K*V35))</f>
        <v>94.142849786269494</v>
      </c>
      <c r="AB35" s="1">
        <f t="shared" si="12"/>
        <v>0.37168137556129444</v>
      </c>
    </row>
    <row r="36" spans="1:28" x14ac:dyDescent="0.25">
      <c r="A36">
        <v>30</v>
      </c>
      <c r="B36">
        <v>32.130000000000003</v>
      </c>
      <c r="C36">
        <f t="shared" si="4"/>
        <v>27.486000000000004</v>
      </c>
      <c r="D36" s="4">
        <v>30</v>
      </c>
      <c r="E36" s="3">
        <v>1098.6199999999999</v>
      </c>
      <c r="F36" s="3">
        <v>504.82</v>
      </c>
      <c r="G36" s="3">
        <v>1089.08</v>
      </c>
      <c r="H36" s="3">
        <v>481.72</v>
      </c>
      <c r="I36" s="3">
        <v>924.87</v>
      </c>
      <c r="J36" s="5"/>
      <c r="K36" s="5">
        <f t="shared" si="5"/>
        <v>1093.1199999999999</v>
      </c>
      <c r="L36" s="5">
        <f t="shared" si="5"/>
        <v>496.65</v>
      </c>
      <c r="M36" s="5">
        <f t="shared" si="5"/>
        <v>1083.78</v>
      </c>
      <c r="N36" s="5">
        <f t="shared" si="5"/>
        <v>476.43900000000002</v>
      </c>
      <c r="O36" s="5">
        <f t="shared" si="5"/>
        <v>919.27099999999996</v>
      </c>
      <c r="P36" s="5">
        <f t="shared" si="6"/>
        <v>27.486000000000004</v>
      </c>
      <c r="Q36">
        <f t="shared" si="11"/>
        <v>96.247974755538465</v>
      </c>
      <c r="R36">
        <f t="shared" si="11"/>
        <v>94.826257072158441</v>
      </c>
      <c r="S36">
        <f t="shared" si="11"/>
        <v>88.298490829926365</v>
      </c>
      <c r="T36">
        <f t="shared" si="11"/>
        <v>95.708767835664261</v>
      </c>
      <c r="U36">
        <f t="shared" si="11"/>
        <v>96.272256039535421</v>
      </c>
      <c r="V36" s="1">
        <f t="shared" si="8"/>
        <v>27.486000000000004</v>
      </c>
      <c r="W36" s="1">
        <f t="shared" si="9"/>
        <v>94.270749306564596</v>
      </c>
      <c r="X36">
        <f t="shared" si="3"/>
        <v>3.3896831399720719</v>
      </c>
      <c r="Y36" s="12">
        <v>4</v>
      </c>
      <c r="Z36" s="2">
        <f t="shared" si="10"/>
        <v>1.694841569986036</v>
      </c>
      <c r="AA36">
        <f>Y0+(PLATEAU-Y0)*(1-EXP(-K*V36))</f>
        <v>94.152000466236416</v>
      </c>
      <c r="AB36" s="1">
        <f t="shared" si="12"/>
        <v>1.4101287079287695E-2</v>
      </c>
    </row>
    <row r="37" spans="1:28" x14ac:dyDescent="0.25">
      <c r="A37">
        <v>31</v>
      </c>
      <c r="B37">
        <v>33.128</v>
      </c>
      <c r="C37">
        <f t="shared" si="4"/>
        <v>28.484000000000002</v>
      </c>
      <c r="D37" s="4">
        <v>31</v>
      </c>
      <c r="E37" s="3">
        <v>1091.1199999999999</v>
      </c>
      <c r="F37" s="3">
        <v>507.89</v>
      </c>
      <c r="G37" s="3">
        <v>1090.6600000000001</v>
      </c>
      <c r="H37" s="3">
        <v>480.33</v>
      </c>
      <c r="I37" s="3">
        <v>922.35</v>
      </c>
      <c r="J37" s="5"/>
      <c r="K37" s="5">
        <f t="shared" si="5"/>
        <v>1085.6199999999999</v>
      </c>
      <c r="L37" s="5">
        <f t="shared" si="5"/>
        <v>499.71999999999997</v>
      </c>
      <c r="M37" s="5">
        <f t="shared" si="5"/>
        <v>1085.3600000000001</v>
      </c>
      <c r="N37" s="5">
        <f t="shared" si="5"/>
        <v>475.04899999999998</v>
      </c>
      <c r="O37" s="5">
        <f t="shared" si="5"/>
        <v>916.75099999999998</v>
      </c>
      <c r="P37" s="5">
        <f t="shared" si="6"/>
        <v>28.484000000000002</v>
      </c>
      <c r="Q37">
        <f t="shared" si="11"/>
        <v>95.587608271834441</v>
      </c>
      <c r="R37">
        <f t="shared" si="11"/>
        <v>95.412417565889498</v>
      </c>
      <c r="S37">
        <f t="shared" si="11"/>
        <v>88.427217707624138</v>
      </c>
      <c r="T37">
        <f t="shared" si="11"/>
        <v>95.429539671530804</v>
      </c>
      <c r="U37">
        <f t="shared" si="11"/>
        <v>96.00834465190367</v>
      </c>
      <c r="V37" s="1">
        <f t="shared" si="8"/>
        <v>28.484000000000002</v>
      </c>
      <c r="W37" s="1">
        <f t="shared" si="9"/>
        <v>94.173025573756505</v>
      </c>
      <c r="X37">
        <f t="shared" si="3"/>
        <v>3.2209730110205035</v>
      </c>
      <c r="Y37" s="12">
        <v>4</v>
      </c>
      <c r="Z37" s="2">
        <f>X37/SQRT(Y37)</f>
        <v>1.6104865055102517</v>
      </c>
      <c r="AA37">
        <f>Y0+(PLATEAU-Y0)*(1-EXP(-K*V37))</f>
        <v>94.159240347983911</v>
      </c>
      <c r="AB37" s="1">
        <f t="shared" si="12"/>
        <v>1.900324496013868E-4</v>
      </c>
    </row>
    <row r="38" spans="1:28" x14ac:dyDescent="0.25">
      <c r="A38">
        <v>32</v>
      </c>
      <c r="B38">
        <v>34.109000000000002</v>
      </c>
      <c r="C38">
        <f t="shared" si="4"/>
        <v>29.465000000000003</v>
      </c>
      <c r="D38" s="4">
        <v>32</v>
      </c>
      <c r="E38" s="3">
        <v>1097.44</v>
      </c>
      <c r="F38" s="3">
        <v>511.63</v>
      </c>
      <c r="G38" s="3">
        <v>1089.45</v>
      </c>
      <c r="H38" s="3">
        <v>485.94</v>
      </c>
      <c r="I38" s="3">
        <v>915.85</v>
      </c>
      <c r="J38" s="5"/>
      <c r="K38" s="5">
        <f t="shared" si="5"/>
        <v>1091.94</v>
      </c>
      <c r="L38" s="5">
        <f t="shared" si="5"/>
        <v>503.46</v>
      </c>
      <c r="M38" s="5">
        <f t="shared" si="5"/>
        <v>1084.1500000000001</v>
      </c>
      <c r="N38" s="5">
        <f t="shared" si="5"/>
        <v>480.65899999999999</v>
      </c>
      <c r="O38" s="5">
        <f t="shared" si="5"/>
        <v>910.25099999999998</v>
      </c>
      <c r="P38" s="5">
        <f t="shared" si="6"/>
        <v>29.465000000000003</v>
      </c>
      <c r="Q38">
        <f t="shared" si="11"/>
        <v>96.144077095435705</v>
      </c>
      <c r="R38">
        <f t="shared" si="11"/>
        <v>96.126502336754029</v>
      </c>
      <c r="S38">
        <f t="shared" si="11"/>
        <v>88.328635731665727</v>
      </c>
      <c r="T38">
        <f t="shared" si="11"/>
        <v>96.556496506630523</v>
      </c>
      <c r="U38">
        <f t="shared" si="11"/>
        <v>95.327620834599543</v>
      </c>
      <c r="V38" s="1">
        <f t="shared" si="8"/>
        <v>29.465000000000003</v>
      </c>
      <c r="W38" s="1">
        <f t="shared" si="9"/>
        <v>94.496666501017103</v>
      </c>
      <c r="X38">
        <f t="shared" si="3"/>
        <v>3.4766476254520344</v>
      </c>
      <c r="Y38" s="12">
        <v>4</v>
      </c>
      <c r="Z38" s="2">
        <f t="shared" si="10"/>
        <v>1.7383238127260172</v>
      </c>
      <c r="AA38">
        <f>Y0+(PLATEAU-Y0)*(1-EXP(-K*V38))</f>
        <v>94.164773950233013</v>
      </c>
      <c r="AB38" s="1">
        <f t="shared" si="12"/>
        <v>0.11015266526596988</v>
      </c>
    </row>
    <row r="39" spans="1:28" x14ac:dyDescent="0.25">
      <c r="A39">
        <v>33</v>
      </c>
      <c r="B39">
        <v>35.090000000000003</v>
      </c>
      <c r="C39">
        <f t="shared" si="4"/>
        <v>30.446000000000005</v>
      </c>
      <c r="D39" s="4">
        <v>33</v>
      </c>
      <c r="E39" s="3">
        <v>1104.72</v>
      </c>
      <c r="F39" s="3">
        <v>507.68</v>
      </c>
      <c r="G39" s="3">
        <v>1090.67</v>
      </c>
      <c r="H39" s="3">
        <v>484.11</v>
      </c>
      <c r="I39" s="3">
        <v>915.99</v>
      </c>
      <c r="J39" s="5"/>
      <c r="K39" s="5">
        <f t="shared" si="5"/>
        <v>1099.22</v>
      </c>
      <c r="L39" s="5">
        <f t="shared" si="5"/>
        <v>499.51</v>
      </c>
      <c r="M39" s="5">
        <f t="shared" si="5"/>
        <v>1085.3700000000001</v>
      </c>
      <c r="N39" s="5">
        <f t="shared" si="5"/>
        <v>478.82900000000001</v>
      </c>
      <c r="O39" s="5">
        <f t="shared" si="5"/>
        <v>910.39099999999996</v>
      </c>
      <c r="P39" s="5">
        <f t="shared" si="6"/>
        <v>30.446000000000005</v>
      </c>
      <c r="Q39">
        <f t="shared" si="11"/>
        <v>96.785072828951073</v>
      </c>
      <c r="R39">
        <f t="shared" si="11"/>
        <v>95.372321896937223</v>
      </c>
      <c r="S39">
        <f t="shared" si="11"/>
        <v>88.428032434698167</v>
      </c>
      <c r="T39">
        <f t="shared" si="11"/>
        <v>96.188879571116715</v>
      </c>
      <c r="U39">
        <f t="shared" si="11"/>
        <v>95.342282578356873</v>
      </c>
      <c r="V39" s="1">
        <f t="shared" si="8"/>
        <v>30.446000000000005</v>
      </c>
      <c r="W39" s="1">
        <f t="shared" si="9"/>
        <v>94.423317862012027</v>
      </c>
      <c r="X39">
        <f t="shared" si="3"/>
        <v>3.4052770384974154</v>
      </c>
      <c r="Y39" s="12">
        <v>4</v>
      </c>
      <c r="Z39" s="2">
        <f t="shared" si="10"/>
        <v>1.7026385192487077</v>
      </c>
      <c r="AA39">
        <f>Y0+(PLATEAU-Y0)*(1-EXP(-K*V39))</f>
        <v>94.169086394248296</v>
      </c>
      <c r="AB39" s="1">
        <f t="shared" si="12"/>
        <v>6.4633639201300858E-2</v>
      </c>
    </row>
    <row r="40" spans="1:28" x14ac:dyDescent="0.25">
      <c r="A40">
        <v>34</v>
      </c>
      <c r="B40">
        <v>36.070999999999998</v>
      </c>
      <c r="C40">
        <f t="shared" si="4"/>
        <v>31.427</v>
      </c>
      <c r="D40" s="4">
        <v>34</v>
      </c>
      <c r="E40" s="3">
        <v>1106.4000000000001</v>
      </c>
      <c r="F40" s="3">
        <v>504.37</v>
      </c>
      <c r="G40" s="3">
        <v>1094.21</v>
      </c>
      <c r="H40" s="3">
        <v>485.51</v>
      </c>
      <c r="I40" s="3">
        <v>914.72</v>
      </c>
      <c r="J40" s="5"/>
      <c r="K40" s="5">
        <f t="shared" si="5"/>
        <v>1100.9000000000001</v>
      </c>
      <c r="L40" s="5">
        <f t="shared" si="5"/>
        <v>496.2</v>
      </c>
      <c r="M40" s="5">
        <f t="shared" si="5"/>
        <v>1088.9100000000001</v>
      </c>
      <c r="N40" s="5">
        <f t="shared" si="5"/>
        <v>480.22899999999998</v>
      </c>
      <c r="O40" s="5">
        <f t="shared" si="5"/>
        <v>909.12099999999998</v>
      </c>
      <c r="P40" s="5">
        <f t="shared" si="6"/>
        <v>31.427</v>
      </c>
      <c r="Q40">
        <f t="shared" si="11"/>
        <v>96.932994921300789</v>
      </c>
      <c r="R40">
        <f t="shared" si="11"/>
        <v>94.740337781546401</v>
      </c>
      <c r="S40">
        <f t="shared" si="11"/>
        <v>88.71644581890709</v>
      </c>
      <c r="T40">
        <f t="shared" si="11"/>
        <v>96.470116570963356</v>
      </c>
      <c r="U40">
        <f t="shared" si="11"/>
        <v>95.209279617129752</v>
      </c>
      <c r="V40" s="1">
        <f t="shared" si="8"/>
        <v>31.427</v>
      </c>
      <c r="W40" s="1">
        <f t="shared" si="9"/>
        <v>94.413834941969469</v>
      </c>
      <c r="X40">
        <f t="shared" si="3"/>
        <v>3.3080976517586542</v>
      </c>
      <c r="Y40" s="12">
        <v>4</v>
      </c>
      <c r="Z40" s="2">
        <f t="shared" si="10"/>
        <v>1.6540488258793271</v>
      </c>
      <c r="AA40">
        <f>Y0+(PLATEAU-Y0)*(1-EXP(-K*V40))</f>
        <v>94.172447165866458</v>
      </c>
      <c r="AB40" s="1">
        <f t="shared" si="12"/>
        <v>5.8268058451957254E-2</v>
      </c>
    </row>
    <row r="41" spans="1:28" x14ac:dyDescent="0.25">
      <c r="A41">
        <v>35</v>
      </c>
      <c r="B41">
        <v>37.052</v>
      </c>
      <c r="C41">
        <f t="shared" si="4"/>
        <v>32.408000000000001</v>
      </c>
      <c r="D41" s="4">
        <v>35</v>
      </c>
      <c r="E41" s="3">
        <v>1108.7</v>
      </c>
      <c r="F41" s="3">
        <v>508.67</v>
      </c>
      <c r="G41" s="3">
        <v>1119.67</v>
      </c>
      <c r="H41" s="3">
        <v>484.82</v>
      </c>
      <c r="I41" s="3">
        <v>914.14</v>
      </c>
      <c r="J41" s="5"/>
      <c r="K41" s="5">
        <f t="shared" si="5"/>
        <v>1103.2</v>
      </c>
      <c r="L41" s="5">
        <f t="shared" si="5"/>
        <v>500.5</v>
      </c>
      <c r="M41" s="5">
        <f t="shared" si="5"/>
        <v>1114.3700000000001</v>
      </c>
      <c r="N41" s="5">
        <f t="shared" si="5"/>
        <v>479.53899999999999</v>
      </c>
      <c r="O41" s="5">
        <f t="shared" si="5"/>
        <v>908.54099999999994</v>
      </c>
      <c r="P41" s="5">
        <f t="shared" si="6"/>
        <v>32.408000000000001</v>
      </c>
      <c r="Q41">
        <f t="shared" si="11"/>
        <v>97.135507309636679</v>
      </c>
      <c r="R41">
        <f t="shared" si="11"/>
        <v>95.561344336283696</v>
      </c>
      <c r="S41">
        <f t="shared" si="11"/>
        <v>90.790740949403983</v>
      </c>
      <c r="T41">
        <f t="shared" si="11"/>
        <v>96.331506906753233</v>
      </c>
      <c r="U41">
        <f t="shared" si="11"/>
        <v>95.148538107278</v>
      </c>
      <c r="V41" s="1">
        <f t="shared" si="8"/>
        <v>32.408000000000001</v>
      </c>
      <c r="W41" s="1">
        <f t="shared" si="9"/>
        <v>94.99352752187113</v>
      </c>
      <c r="X41">
        <f t="shared" si="3"/>
        <v>2.4692167500846094</v>
      </c>
      <c r="Y41" s="12">
        <v>4</v>
      </c>
      <c r="Z41" s="2">
        <f t="shared" si="10"/>
        <v>1.2346083750423047</v>
      </c>
      <c r="AA41">
        <f>Y0+(PLATEAU-Y0)*(1-EXP(-K*V41))</f>
        <v>94.175066280649006</v>
      </c>
      <c r="AB41" s="1">
        <f t="shared" si="12"/>
        <v>0.6698788033828601</v>
      </c>
    </row>
    <row r="42" spans="1:28" x14ac:dyDescent="0.25">
      <c r="A42">
        <v>36</v>
      </c>
      <c r="B42">
        <v>38.033000000000001</v>
      </c>
      <c r="C42">
        <f t="shared" si="4"/>
        <v>33.389000000000003</v>
      </c>
      <c r="D42" s="4">
        <v>36</v>
      </c>
      <c r="E42" s="3">
        <v>1101.01</v>
      </c>
      <c r="F42" s="3">
        <v>505.42</v>
      </c>
      <c r="G42" s="3">
        <v>1108.0899999999999</v>
      </c>
      <c r="H42" s="3">
        <v>486.78</v>
      </c>
      <c r="I42" s="3">
        <v>925.01</v>
      </c>
      <c r="J42" s="5"/>
      <c r="K42" s="5">
        <f t="shared" si="5"/>
        <v>1095.51</v>
      </c>
      <c r="L42" s="5">
        <f t="shared" si="5"/>
        <v>497.25</v>
      </c>
      <c r="M42" s="5">
        <f t="shared" si="5"/>
        <v>1102.79</v>
      </c>
      <c r="N42" s="5">
        <f t="shared" si="5"/>
        <v>481.49899999999997</v>
      </c>
      <c r="O42" s="5">
        <f t="shared" si="5"/>
        <v>919.41099999999994</v>
      </c>
      <c r="P42" s="5">
        <f t="shared" si="6"/>
        <v>33.389000000000003</v>
      </c>
      <c r="Q42">
        <f t="shared" si="11"/>
        <v>96.458411541678814</v>
      </c>
      <c r="R42">
        <f t="shared" si="11"/>
        <v>94.940816126307837</v>
      </c>
      <c r="S42">
        <f t="shared" si="11"/>
        <v>89.847286997669727</v>
      </c>
      <c r="T42">
        <f t="shared" si="11"/>
        <v>96.725238706538491</v>
      </c>
      <c r="U42">
        <f t="shared" si="11"/>
        <v>96.286917783292751</v>
      </c>
      <c r="V42" s="1">
        <f t="shared" si="8"/>
        <v>33.389000000000003</v>
      </c>
      <c r="W42" s="1">
        <f t="shared" si="9"/>
        <v>94.851734231097524</v>
      </c>
      <c r="X42">
        <f t="shared" si="3"/>
        <v>2.8811287078393062</v>
      </c>
      <c r="Y42" s="12">
        <v>4</v>
      </c>
      <c r="Z42" s="2">
        <f t="shared" si="10"/>
        <v>1.4405643539196531</v>
      </c>
      <c r="AA42">
        <f>Y0+(PLATEAU-Y0)*(1-EXP(-K*V42))</f>
        <v>94.177107407813708</v>
      </c>
      <c r="AB42" s="1">
        <f t="shared" si="12"/>
        <v>0.45512135069401333</v>
      </c>
    </row>
    <row r="43" spans="1:28" x14ac:dyDescent="0.25">
      <c r="A43">
        <v>37</v>
      </c>
      <c r="B43">
        <v>39.014000000000003</v>
      </c>
      <c r="C43">
        <f t="shared" si="4"/>
        <v>34.370000000000005</v>
      </c>
      <c r="D43" s="4">
        <v>37</v>
      </c>
      <c r="E43" s="3">
        <v>1104.97</v>
      </c>
      <c r="F43" s="3">
        <v>513.45000000000005</v>
      </c>
      <c r="G43" s="3">
        <v>1111.5</v>
      </c>
      <c r="H43" s="3">
        <v>486.94</v>
      </c>
      <c r="I43" s="3">
        <v>933.83</v>
      </c>
      <c r="J43" s="5"/>
      <c r="K43" s="5">
        <f t="shared" si="5"/>
        <v>1099.47</v>
      </c>
      <c r="L43" s="5">
        <f t="shared" si="5"/>
        <v>505.28000000000003</v>
      </c>
      <c r="M43" s="5">
        <f t="shared" si="5"/>
        <v>1106.2</v>
      </c>
      <c r="N43" s="5">
        <f t="shared" si="5"/>
        <v>481.65899999999999</v>
      </c>
      <c r="O43" s="5">
        <f t="shared" si="5"/>
        <v>928.23099999999999</v>
      </c>
      <c r="P43" s="5">
        <f t="shared" si="6"/>
        <v>34.370000000000005</v>
      </c>
      <c r="Q43">
        <f t="shared" si="11"/>
        <v>96.807085045074544</v>
      </c>
      <c r="R43">
        <f t="shared" si="11"/>
        <v>96.473998134340519</v>
      </c>
      <c r="S43">
        <f t="shared" si="11"/>
        <v>90.125108929916166</v>
      </c>
      <c r="T43">
        <f t="shared" si="11"/>
        <v>96.757380077949563</v>
      </c>
      <c r="U43">
        <f t="shared" si="11"/>
        <v>97.2106076400039</v>
      </c>
      <c r="V43" s="1">
        <f t="shared" si="8"/>
        <v>34.370000000000005</v>
      </c>
      <c r="W43" s="1">
        <f t="shared" si="9"/>
        <v>95.474835965456947</v>
      </c>
      <c r="X43">
        <f t="shared" si="3"/>
        <v>3.0021082055496855</v>
      </c>
      <c r="Y43" s="12">
        <v>4</v>
      </c>
      <c r="Z43" s="2">
        <f t="shared" si="10"/>
        <v>1.5010541027748427</v>
      </c>
      <c r="AA43">
        <f>Y0+(PLATEAU-Y0)*(1-EXP(-K*V43))</f>
        <v>94.178698097969914</v>
      </c>
      <c r="AB43" s="1">
        <f t="shared" si="12"/>
        <v>1.6799733715338341</v>
      </c>
    </row>
    <row r="44" spans="1:28" x14ac:dyDescent="0.25">
      <c r="A44">
        <v>38</v>
      </c>
      <c r="B44">
        <v>39.994999999999997</v>
      </c>
      <c r="C44">
        <f t="shared" si="4"/>
        <v>35.350999999999999</v>
      </c>
      <c r="D44" s="4">
        <v>38</v>
      </c>
      <c r="E44" s="3">
        <v>1095.44</v>
      </c>
      <c r="F44" s="3">
        <v>511.67</v>
      </c>
      <c r="G44" s="3">
        <v>1111.3800000000001</v>
      </c>
      <c r="H44" s="3">
        <v>486.36</v>
      </c>
      <c r="I44" s="3">
        <v>917.46</v>
      </c>
      <c r="J44" s="5"/>
      <c r="K44" s="5">
        <f t="shared" si="5"/>
        <v>1089.94</v>
      </c>
      <c r="L44" s="5">
        <f t="shared" si="5"/>
        <v>503.5</v>
      </c>
      <c r="M44" s="5">
        <f t="shared" si="5"/>
        <v>1106.0800000000002</v>
      </c>
      <c r="N44" s="5">
        <f t="shared" si="5"/>
        <v>481.07900000000001</v>
      </c>
      <c r="O44" s="5">
        <f t="shared" si="5"/>
        <v>911.86099999999999</v>
      </c>
      <c r="P44" s="5">
        <f t="shared" si="6"/>
        <v>35.350999999999999</v>
      </c>
      <c r="Q44">
        <f t="shared" si="11"/>
        <v>95.967979366447963</v>
      </c>
      <c r="R44">
        <f t="shared" si="11"/>
        <v>96.134139607030676</v>
      </c>
      <c r="S44">
        <f t="shared" si="11"/>
        <v>90.115332205027741</v>
      </c>
      <c r="T44">
        <f t="shared" si="11"/>
        <v>96.640867606584536</v>
      </c>
      <c r="U44">
        <f t="shared" si="11"/>
        <v>95.496230887808736</v>
      </c>
      <c r="V44" s="1">
        <f t="shared" si="8"/>
        <v>35.350999999999999</v>
      </c>
      <c r="W44" s="1">
        <f t="shared" si="9"/>
        <v>94.870909934579942</v>
      </c>
      <c r="X44">
        <f t="shared" si="3"/>
        <v>2.6897307737367959</v>
      </c>
      <c r="Y44" s="12">
        <v>4</v>
      </c>
      <c r="Z44" s="2">
        <f t="shared" si="10"/>
        <v>1.344865386868398</v>
      </c>
      <c r="AA44">
        <f>Y0+(PLATEAU-Y0)*(1-EXP(-K*V44))</f>
        <v>94.179937753791819</v>
      </c>
      <c r="AB44" s="1">
        <f t="shared" si="12"/>
        <v>0.47744255462309398</v>
      </c>
    </row>
    <row r="45" spans="1:28" x14ac:dyDescent="0.25">
      <c r="A45">
        <v>39</v>
      </c>
      <c r="B45">
        <v>40.975999999999999</v>
      </c>
      <c r="C45">
        <f t="shared" si="4"/>
        <v>36.332000000000001</v>
      </c>
      <c r="D45" s="4">
        <v>39</v>
      </c>
      <c r="E45" s="3">
        <v>1102.71</v>
      </c>
      <c r="F45" s="3">
        <v>502.31</v>
      </c>
      <c r="G45" s="3">
        <v>1109.9000000000001</v>
      </c>
      <c r="H45" s="3">
        <v>489.34</v>
      </c>
      <c r="I45" s="3">
        <v>921.9</v>
      </c>
      <c r="J45" s="5"/>
      <c r="K45" s="5">
        <f t="shared" si="5"/>
        <v>1097.21</v>
      </c>
      <c r="L45" s="5">
        <f t="shared" si="5"/>
        <v>494.14</v>
      </c>
      <c r="M45" s="5">
        <f t="shared" si="5"/>
        <v>1104.6000000000001</v>
      </c>
      <c r="N45" s="5">
        <f t="shared" si="5"/>
        <v>484.05899999999997</v>
      </c>
      <c r="O45" s="5">
        <f t="shared" si="5"/>
        <v>916.30099999999993</v>
      </c>
      <c r="P45" s="5">
        <f t="shared" si="6"/>
        <v>36.332000000000001</v>
      </c>
      <c r="Q45">
        <f t="shared" si="11"/>
        <v>96.608094611318393</v>
      </c>
      <c r="R45">
        <f t="shared" si="11"/>
        <v>94.347018362300162</v>
      </c>
      <c r="S45">
        <f t="shared" si="11"/>
        <v>89.994752598070335</v>
      </c>
      <c r="T45">
        <f t="shared" si="11"/>
        <v>97.2395006491152</v>
      </c>
      <c r="U45">
        <f t="shared" si="11"/>
        <v>95.96121761839801</v>
      </c>
      <c r="V45" s="1">
        <f t="shared" si="8"/>
        <v>36.332000000000001</v>
      </c>
      <c r="W45" s="1">
        <f t="shared" si="9"/>
        <v>94.830116767840408</v>
      </c>
      <c r="X45">
        <f t="shared" si="3"/>
        <v>2.9094611080537449</v>
      </c>
      <c r="Y45" s="12">
        <v>4</v>
      </c>
      <c r="Z45" s="2">
        <f t="shared" si="10"/>
        <v>1.4547305540268725</v>
      </c>
      <c r="AA45">
        <f>Y0+(PLATEAU-Y0)*(1-EXP(-K*V45))</f>
        <v>94.180903841719626</v>
      </c>
      <c r="AB45" s="1">
        <f t="shared" si="12"/>
        <v>0.42147742344230821</v>
      </c>
    </row>
    <row r="46" spans="1:28" x14ac:dyDescent="0.25">
      <c r="A46">
        <v>40</v>
      </c>
      <c r="B46">
        <v>41.957000000000001</v>
      </c>
      <c r="C46">
        <f t="shared" si="4"/>
        <v>37.313000000000002</v>
      </c>
      <c r="D46" s="4">
        <v>40</v>
      </c>
      <c r="E46" s="3">
        <v>1107.55</v>
      </c>
      <c r="F46" s="3">
        <v>507.91</v>
      </c>
      <c r="G46" s="3">
        <v>1115.97</v>
      </c>
      <c r="H46" s="3">
        <v>489.38</v>
      </c>
      <c r="I46" s="3">
        <v>919.17</v>
      </c>
      <c r="J46" s="5"/>
      <c r="K46" s="5">
        <f t="shared" si="5"/>
        <v>1102.05</v>
      </c>
      <c r="L46" s="5">
        <f t="shared" si="5"/>
        <v>499.74</v>
      </c>
      <c r="M46" s="5">
        <f t="shared" si="5"/>
        <v>1110.67</v>
      </c>
      <c r="N46" s="5">
        <f t="shared" si="5"/>
        <v>484.09899999999999</v>
      </c>
      <c r="O46" s="5">
        <f t="shared" si="5"/>
        <v>913.57099999999991</v>
      </c>
      <c r="P46" s="5">
        <f t="shared" si="6"/>
        <v>37.313000000000002</v>
      </c>
      <c r="Q46">
        <f t="shared" si="11"/>
        <v>97.03425111546872</v>
      </c>
      <c r="R46">
        <f t="shared" si="11"/>
        <v>95.416236201027814</v>
      </c>
      <c r="S46">
        <f t="shared" si="11"/>
        <v>90.489291932010474</v>
      </c>
      <c r="T46">
        <f t="shared" si="11"/>
        <v>97.247535991967979</v>
      </c>
      <c r="U46">
        <f t="shared" si="11"/>
        <v>95.675313615130278</v>
      </c>
      <c r="V46" s="1">
        <f t="shared" si="8"/>
        <v>37.313000000000002</v>
      </c>
      <c r="W46" s="1">
        <f t="shared" si="9"/>
        <v>95.172525771121059</v>
      </c>
      <c r="X46">
        <f t="shared" si="3"/>
        <v>2.7393684607918685</v>
      </c>
      <c r="Y46" s="12">
        <v>4</v>
      </c>
      <c r="Z46" s="2">
        <f t="shared" si="10"/>
        <v>1.3696842303959342</v>
      </c>
      <c r="AA46">
        <f>Y0+(PLATEAU-Y0)*(1-EXP(-K*V46))</f>
        <v>94.181656732859068</v>
      </c>
      <c r="AB46" s="1">
        <f t="shared" si="12"/>
        <v>0.98182145098624285</v>
      </c>
    </row>
    <row r="47" spans="1:28" x14ac:dyDescent="0.25">
      <c r="A47">
        <v>41</v>
      </c>
      <c r="B47">
        <v>42.938000000000002</v>
      </c>
      <c r="C47">
        <f t="shared" si="4"/>
        <v>38.294000000000004</v>
      </c>
      <c r="D47" s="4">
        <v>41</v>
      </c>
      <c r="E47" s="3">
        <v>1105.8800000000001</v>
      </c>
      <c r="F47" s="3">
        <v>510.38</v>
      </c>
      <c r="G47" s="3">
        <v>1113.01</v>
      </c>
      <c r="H47" s="3">
        <v>490.46</v>
      </c>
      <c r="I47" s="3">
        <v>919.68</v>
      </c>
      <c r="J47" s="5"/>
      <c r="K47" s="5">
        <f t="shared" si="5"/>
        <v>1100.3800000000001</v>
      </c>
      <c r="L47" s="5">
        <f t="shared" si="5"/>
        <v>502.21</v>
      </c>
      <c r="M47" s="5">
        <f t="shared" si="5"/>
        <v>1107.71</v>
      </c>
      <c r="N47" s="5">
        <f t="shared" si="5"/>
        <v>485.17899999999997</v>
      </c>
      <c r="O47" s="5">
        <f t="shared" si="5"/>
        <v>914.0809999999999</v>
      </c>
      <c r="P47" s="5">
        <f t="shared" si="6"/>
        <v>38.294000000000004</v>
      </c>
      <c r="Q47">
        <f t="shared" si="11"/>
        <v>96.887209511763984</v>
      </c>
      <c r="R47">
        <f t="shared" si="11"/>
        <v>95.887837640609476</v>
      </c>
      <c r="S47">
        <f t="shared" si="11"/>
        <v>90.248132718095661</v>
      </c>
      <c r="T47">
        <f t="shared" si="11"/>
        <v>97.464490248992504</v>
      </c>
      <c r="U47">
        <f t="shared" si="11"/>
        <v>95.72872425310338</v>
      </c>
      <c r="V47" s="1">
        <f t="shared" si="8"/>
        <v>38.294000000000004</v>
      </c>
      <c r="W47" s="1">
        <f t="shared" si="9"/>
        <v>95.243278874512995</v>
      </c>
      <c r="X47">
        <f t="shared" si="3"/>
        <v>2.8826587663443206</v>
      </c>
      <c r="Y47" s="12">
        <v>4</v>
      </c>
      <c r="Z47" s="2">
        <f t="shared" si="10"/>
        <v>1.4413293831721603</v>
      </c>
      <c r="AA47">
        <f>Y0+(PLATEAU-Y0)*(1-EXP(-K*V47))</f>
        <v>94.18224347558872</v>
      </c>
      <c r="AB47" s="1">
        <f t="shared" si="12"/>
        <v>1.1257961177703961</v>
      </c>
    </row>
  </sheetData>
  <mergeCells count="1">
    <mergeCell ref="Q5:U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W6" sqref="W6"/>
    </sheetView>
  </sheetViews>
  <sheetFormatPr defaultColWidth="9.140625" defaultRowHeight="15" x14ac:dyDescent="0.25"/>
  <cols>
    <col min="11" max="11" width="10.42578125" style="4" customWidth="1"/>
    <col min="12" max="12" width="10.28515625" style="4" customWidth="1"/>
    <col min="13" max="13" width="10.5703125" style="4" customWidth="1"/>
    <col min="14" max="14" width="10.28515625" style="4" customWidth="1"/>
    <col min="15" max="15" width="10" style="4" customWidth="1"/>
    <col min="16" max="16" width="9.140625" style="4"/>
    <col min="19" max="19" width="12.28515625" customWidth="1"/>
    <col min="23" max="23" width="11.85546875" customWidth="1"/>
    <col min="24" max="24" width="12" bestFit="1" customWidth="1"/>
    <col min="25" max="25" width="8.5703125" style="12" customWidth="1"/>
    <col min="27" max="27" width="13.7109375" customWidth="1"/>
    <col min="31" max="31" width="12" customWidth="1"/>
    <col min="39" max="39" width="12.5703125" customWidth="1"/>
  </cols>
  <sheetData>
    <row r="1" spans="1:31" x14ac:dyDescent="0.25">
      <c r="C1" s="3" t="s">
        <v>21</v>
      </c>
      <c r="D1" s="3"/>
      <c r="E1" s="3"/>
      <c r="F1" s="3"/>
      <c r="G1" s="3"/>
      <c r="H1" s="3"/>
      <c r="I1" s="3"/>
      <c r="J1" s="3"/>
    </row>
    <row r="2" spans="1:31" x14ac:dyDescent="0.25">
      <c r="C2" s="3"/>
      <c r="D2" s="6" t="s">
        <v>9</v>
      </c>
      <c r="E2" s="3">
        <v>1643</v>
      </c>
      <c r="F2" s="3">
        <v>830.66300000000001</v>
      </c>
      <c r="G2" s="3">
        <v>1803.348</v>
      </c>
      <c r="H2" s="3">
        <v>1025.0119999999999</v>
      </c>
      <c r="I2" s="3">
        <v>1312.5930000000001</v>
      </c>
      <c r="J2" s="3"/>
    </row>
    <row r="3" spans="1:31" ht="15.75" thickBot="1" x14ac:dyDescent="0.3">
      <c r="C3" s="3"/>
      <c r="D3" s="6" t="s">
        <v>10</v>
      </c>
      <c r="E3" s="3">
        <v>1506</v>
      </c>
      <c r="F3" s="3">
        <v>712.98699999999997</v>
      </c>
      <c r="G3" s="3">
        <v>1629.673</v>
      </c>
      <c r="H3" s="3">
        <v>916.995</v>
      </c>
      <c r="I3" s="3">
        <v>1181.6579999999999</v>
      </c>
      <c r="J3" s="3"/>
    </row>
    <row r="4" spans="1:31" ht="15.75" thickBot="1" x14ac:dyDescent="0.3">
      <c r="C4" s="3"/>
      <c r="D4" s="6" t="s">
        <v>11</v>
      </c>
      <c r="E4" s="3">
        <v>5.5</v>
      </c>
      <c r="F4" s="3">
        <v>8.17</v>
      </c>
      <c r="G4" s="3">
        <v>5.3</v>
      </c>
      <c r="H4" s="3">
        <v>5.2809999999999997</v>
      </c>
      <c r="I4" s="3">
        <v>5.5990000000000002</v>
      </c>
      <c r="J4" s="3"/>
      <c r="AA4" s="28" t="s">
        <v>27</v>
      </c>
      <c r="AB4" s="29"/>
      <c r="AC4" s="30"/>
    </row>
    <row r="5" spans="1:31" ht="15.75" thickBot="1" x14ac:dyDescent="0.3">
      <c r="C5" s="4"/>
      <c r="D5" s="10" t="s">
        <v>12</v>
      </c>
      <c r="E5" s="11">
        <f>E3*100/E2</f>
        <v>91.661594643943999</v>
      </c>
      <c r="F5" s="11">
        <f>F3*100/F2</f>
        <v>85.833484818753206</v>
      </c>
      <c r="G5" s="11">
        <f t="shared" ref="G5:I5" si="0">G3*100/G2</f>
        <v>90.369301987192699</v>
      </c>
      <c r="H5" s="11">
        <f t="shared" si="0"/>
        <v>89.461879470679378</v>
      </c>
      <c r="I5" s="11">
        <f t="shared" si="0"/>
        <v>90.024706820773829</v>
      </c>
      <c r="J5" s="4"/>
      <c r="Q5" s="7" t="s">
        <v>23</v>
      </c>
      <c r="R5" s="8"/>
      <c r="S5" s="8"/>
      <c r="T5" s="8"/>
      <c r="U5" s="9"/>
    </row>
    <row r="6" spans="1:31" ht="17.25" x14ac:dyDescent="0.25">
      <c r="A6" t="s">
        <v>13</v>
      </c>
      <c r="B6" t="s">
        <v>22</v>
      </c>
      <c r="C6" t="s">
        <v>14</v>
      </c>
      <c r="D6" s="4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4"/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8</v>
      </c>
      <c r="Q6" t="s">
        <v>1</v>
      </c>
      <c r="R6" t="s">
        <v>2</v>
      </c>
      <c r="S6" t="s">
        <v>3</v>
      </c>
      <c r="T6" t="s">
        <v>4</v>
      </c>
      <c r="U6" t="s">
        <v>5</v>
      </c>
      <c r="V6" t="s">
        <v>20</v>
      </c>
      <c r="W6" t="s">
        <v>34</v>
      </c>
      <c r="X6" t="s">
        <v>6</v>
      </c>
      <c r="Y6" s="12" t="s">
        <v>24</v>
      </c>
      <c r="Z6" t="s">
        <v>7</v>
      </c>
      <c r="AA6" t="s">
        <v>32</v>
      </c>
      <c r="AB6" t="s">
        <v>33</v>
      </c>
      <c r="AC6" s="13" t="s">
        <v>25</v>
      </c>
      <c r="AD6" s="14"/>
      <c r="AE6" s="15"/>
    </row>
    <row r="7" spans="1:31" x14ac:dyDescent="0.25">
      <c r="A7">
        <v>1</v>
      </c>
      <c r="B7">
        <v>1.1759999999999999</v>
      </c>
      <c r="C7">
        <f>B7-B$8</f>
        <v>-3.468</v>
      </c>
      <c r="D7" s="4">
        <v>1</v>
      </c>
      <c r="E7" s="3">
        <v>1244.55</v>
      </c>
      <c r="F7" s="3">
        <v>618.36</v>
      </c>
      <c r="G7" s="3">
        <v>1363.51</v>
      </c>
      <c r="H7" s="3">
        <v>561.72</v>
      </c>
      <c r="I7" s="3">
        <v>1066.27</v>
      </c>
      <c r="J7" s="5"/>
      <c r="K7" s="5">
        <f>(E7-E$4)</f>
        <v>1239.05</v>
      </c>
      <c r="L7" s="5">
        <f t="shared" ref="L7:O22" si="1">(F7-F$4)</f>
        <v>610.19000000000005</v>
      </c>
      <c r="M7" s="5">
        <f t="shared" si="1"/>
        <v>1358.21</v>
      </c>
      <c r="N7" s="5">
        <f t="shared" si="1"/>
        <v>556.43900000000008</v>
      </c>
      <c r="O7" s="5">
        <f t="shared" si="1"/>
        <v>1060.671</v>
      </c>
      <c r="P7" s="5">
        <f>C7</f>
        <v>-3.468</v>
      </c>
      <c r="Q7">
        <f>K7*100/K$7</f>
        <v>100</v>
      </c>
      <c r="R7">
        <f t="shared" ref="R7:T7" si="2">L7*100/L$7</f>
        <v>100</v>
      </c>
      <c r="S7">
        <f t="shared" si="2"/>
        <v>100</v>
      </c>
      <c r="T7">
        <f t="shared" si="2"/>
        <v>100</v>
      </c>
      <c r="U7">
        <f>O7*100/O$7</f>
        <v>100</v>
      </c>
      <c r="V7" s="1">
        <f>P7</f>
        <v>-3.468</v>
      </c>
      <c r="W7" s="1">
        <f>AVERAGE(Q7:U7)</f>
        <v>100</v>
      </c>
      <c r="X7">
        <f t="shared" ref="X7:X47" si="3">STDEV(Q7:U7)</f>
        <v>0</v>
      </c>
      <c r="Y7" s="12">
        <v>4</v>
      </c>
      <c r="Z7" s="2">
        <f>X7/SQRT(Y7)</f>
        <v>0</v>
      </c>
      <c r="AC7" s="16"/>
      <c r="AD7" s="17"/>
      <c r="AE7" s="18"/>
    </row>
    <row r="8" spans="1:31" x14ac:dyDescent="0.25">
      <c r="A8">
        <v>2</v>
      </c>
      <c r="B8">
        <v>4.6440000000000001</v>
      </c>
      <c r="C8">
        <f t="shared" ref="C8:C47" si="4">B8-B$8</f>
        <v>0</v>
      </c>
      <c r="D8" s="4">
        <v>2</v>
      </c>
      <c r="E8" s="3">
        <v>631.16999999999996</v>
      </c>
      <c r="F8" s="3">
        <v>294.67</v>
      </c>
      <c r="G8" s="3">
        <v>703.05</v>
      </c>
      <c r="H8" s="3">
        <v>302.14999999999998</v>
      </c>
      <c r="I8" s="3">
        <v>535.89</v>
      </c>
      <c r="J8" s="5"/>
      <c r="K8" s="5">
        <f t="shared" ref="K8:O47" si="5">(E8-E$4)</f>
        <v>625.66999999999996</v>
      </c>
      <c r="L8" s="5">
        <f t="shared" si="1"/>
        <v>286.5</v>
      </c>
      <c r="M8" s="5">
        <f t="shared" si="1"/>
        <v>697.75</v>
      </c>
      <c r="N8" s="5">
        <f t="shared" si="1"/>
        <v>296.86899999999997</v>
      </c>
      <c r="O8" s="5">
        <f t="shared" si="1"/>
        <v>530.29099999999994</v>
      </c>
      <c r="P8" s="5">
        <f t="shared" ref="P8:P47" si="6">C8</f>
        <v>0</v>
      </c>
      <c r="Q8">
        <f>(K8*100/K$7)/(E$5/100)</f>
        <v>55.089533047879229</v>
      </c>
      <c r="R8">
        <f t="shared" ref="R8:U23" si="7">(L8*100/L$7)/(F$5/100)</f>
        <v>54.701948356334228</v>
      </c>
      <c r="S8">
        <f t="shared" si="7"/>
        <v>56.847581590895857</v>
      </c>
      <c r="T8">
        <f t="shared" si="7"/>
        <v>59.636104933907191</v>
      </c>
      <c r="U8">
        <f>(O8*100/O$7)/(I$5/100)</f>
        <v>55.535648277234117</v>
      </c>
      <c r="V8" s="1">
        <f t="shared" ref="V8:V47" si="8">P8</f>
        <v>0</v>
      </c>
      <c r="W8" s="1">
        <f t="shared" ref="W8:W47" si="9">AVERAGE(Q8:U8)</f>
        <v>56.362163241250116</v>
      </c>
      <c r="X8">
        <f t="shared" si="3"/>
        <v>2.0008344034432821</v>
      </c>
      <c r="Y8" s="12">
        <v>4</v>
      </c>
      <c r="Z8" s="2">
        <f t="shared" ref="Z8:Z47" si="10">X8/SQRT(Y8)</f>
        <v>1.0004172017216411</v>
      </c>
      <c r="AA8">
        <f>Y0+(PLATEAU-Y0)*(1-EXP(-K*V8))</f>
        <v>59.241579962925556</v>
      </c>
      <c r="AB8" s="1">
        <f>(W8-AA8)^2</f>
        <v>8.2910406570641406</v>
      </c>
      <c r="AC8" s="19">
        <f>SUM(AB:AB)</f>
        <v>40.025331491971365</v>
      </c>
      <c r="AD8" s="20" t="s">
        <v>26</v>
      </c>
      <c r="AE8" s="18"/>
    </row>
    <row r="9" spans="1:31" x14ac:dyDescent="0.25">
      <c r="A9">
        <v>3</v>
      </c>
      <c r="B9">
        <v>5.625</v>
      </c>
      <c r="C9">
        <f t="shared" si="4"/>
        <v>0.98099999999999987</v>
      </c>
      <c r="D9" s="4">
        <v>3</v>
      </c>
      <c r="E9" s="3">
        <v>776.47</v>
      </c>
      <c r="F9" s="3">
        <v>351.61</v>
      </c>
      <c r="G9" s="3">
        <v>835.41</v>
      </c>
      <c r="H9" s="3">
        <v>361.87</v>
      </c>
      <c r="I9" s="3">
        <v>664.9</v>
      </c>
      <c r="J9" s="5"/>
      <c r="K9" s="5">
        <f t="shared" si="5"/>
        <v>770.97</v>
      </c>
      <c r="L9" s="5">
        <f t="shared" si="1"/>
        <v>343.44</v>
      </c>
      <c r="M9" s="5">
        <f t="shared" si="1"/>
        <v>830.11</v>
      </c>
      <c r="N9" s="5">
        <f t="shared" si="1"/>
        <v>356.589</v>
      </c>
      <c r="O9" s="5">
        <f t="shared" si="1"/>
        <v>659.30099999999993</v>
      </c>
      <c r="P9" s="5">
        <f t="shared" si="6"/>
        <v>0.98099999999999987</v>
      </c>
      <c r="Q9">
        <f t="shared" ref="Q9:U47" si="11">(K9*100/K$7)/(E$5/100)</f>
        <v>67.883033058838464</v>
      </c>
      <c r="R9">
        <f t="shared" si="7"/>
        <v>65.573602595111439</v>
      </c>
      <c r="S9">
        <f t="shared" si="7"/>
        <v>67.631309142842795</v>
      </c>
      <c r="T9">
        <f t="shared" si="7"/>
        <v>71.632871813079277</v>
      </c>
      <c r="U9">
        <f t="shared" si="7"/>
        <v>69.046445149604139</v>
      </c>
      <c r="V9" s="1">
        <f t="shared" si="8"/>
        <v>0.98099999999999987</v>
      </c>
      <c r="W9" s="1">
        <f t="shared" si="9"/>
        <v>68.353452351895214</v>
      </c>
      <c r="X9">
        <f t="shared" si="3"/>
        <v>2.2195258962231419</v>
      </c>
      <c r="Y9" s="12">
        <v>4</v>
      </c>
      <c r="Z9" s="2">
        <f t="shared" si="10"/>
        <v>1.1097629481115709</v>
      </c>
      <c r="AA9">
        <f>Y0+(PLATEAU-Y0)*(1-EXP(-K*V9))</f>
        <v>66.952761091960895</v>
      </c>
      <c r="AB9" s="1">
        <f t="shared" ref="AB9:AB47" si="12">(W9-AA9)^2</f>
        <v>1.9619360056563915</v>
      </c>
      <c r="AC9" s="16"/>
      <c r="AD9" s="17"/>
      <c r="AE9" s="18"/>
    </row>
    <row r="10" spans="1:31" x14ac:dyDescent="0.25">
      <c r="A10">
        <v>4</v>
      </c>
      <c r="B10">
        <v>6.6059999999999999</v>
      </c>
      <c r="C10">
        <f t="shared" si="4"/>
        <v>1.9619999999999997</v>
      </c>
      <c r="D10" s="4">
        <v>4</v>
      </c>
      <c r="E10" s="3">
        <v>851.83</v>
      </c>
      <c r="F10" s="3">
        <v>394.05</v>
      </c>
      <c r="G10" s="3">
        <v>907.77</v>
      </c>
      <c r="H10" s="3">
        <v>397.03</v>
      </c>
      <c r="I10" s="3">
        <v>729.84</v>
      </c>
      <c r="J10" s="5"/>
      <c r="K10" s="5">
        <f t="shared" si="5"/>
        <v>846.33</v>
      </c>
      <c r="L10" s="5">
        <f t="shared" si="1"/>
        <v>385.88</v>
      </c>
      <c r="M10" s="5">
        <f t="shared" si="1"/>
        <v>902.47</v>
      </c>
      <c r="N10" s="5">
        <f t="shared" si="1"/>
        <v>391.74899999999997</v>
      </c>
      <c r="O10" s="5">
        <f t="shared" si="1"/>
        <v>724.24099999999999</v>
      </c>
      <c r="P10" s="5">
        <f t="shared" si="6"/>
        <v>1.9619999999999997</v>
      </c>
      <c r="Q10">
        <f t="shared" si="11"/>
        <v>74.518395487096456</v>
      </c>
      <c r="R10">
        <f t="shared" si="7"/>
        <v>73.676746358611695</v>
      </c>
      <c r="S10">
        <f t="shared" si="7"/>
        <v>73.526674250570807</v>
      </c>
      <c r="T10">
        <f t="shared" si="7"/>
        <v>78.695938180656142</v>
      </c>
      <c r="U10">
        <f t="shared" si="7"/>
        <v>75.847399718177982</v>
      </c>
      <c r="V10" s="1">
        <f t="shared" si="8"/>
        <v>1.9619999999999997</v>
      </c>
      <c r="W10" s="1">
        <f t="shared" si="9"/>
        <v>75.253030799022625</v>
      </c>
      <c r="X10">
        <f t="shared" si="3"/>
        <v>2.13374988351244</v>
      </c>
      <c r="Y10" s="12">
        <v>4</v>
      </c>
      <c r="Z10" s="2">
        <f t="shared" si="10"/>
        <v>1.06687494175622</v>
      </c>
      <c r="AA10">
        <f>Y0+(PLATEAU-Y0)*(1-EXP(-K*V10))</f>
        <v>72.96223474288071</v>
      </c>
      <c r="AB10" s="1">
        <f t="shared" si="12"/>
        <v>5.2477465708353499</v>
      </c>
      <c r="AC10" s="21" t="s">
        <v>27</v>
      </c>
      <c r="AD10" s="17"/>
      <c r="AE10" s="18"/>
    </row>
    <row r="11" spans="1:31" x14ac:dyDescent="0.25">
      <c r="A11">
        <v>5</v>
      </c>
      <c r="B11">
        <v>7.5869999999999997</v>
      </c>
      <c r="C11">
        <f t="shared" si="4"/>
        <v>2.9429999999999996</v>
      </c>
      <c r="D11" s="4">
        <v>5</v>
      </c>
      <c r="E11" s="3">
        <v>908.86</v>
      </c>
      <c r="F11" s="3">
        <v>419.23</v>
      </c>
      <c r="G11" s="3">
        <v>936.21</v>
      </c>
      <c r="H11" s="3">
        <v>411.03</v>
      </c>
      <c r="I11" s="3">
        <v>780.78</v>
      </c>
      <c r="J11" s="5"/>
      <c r="K11" s="5">
        <f t="shared" si="5"/>
        <v>903.36</v>
      </c>
      <c r="L11" s="5">
        <f t="shared" si="1"/>
        <v>411.06</v>
      </c>
      <c r="M11" s="5">
        <f t="shared" si="1"/>
        <v>930.91000000000008</v>
      </c>
      <c r="N11" s="5">
        <f t="shared" si="1"/>
        <v>405.74899999999997</v>
      </c>
      <c r="O11" s="5">
        <f t="shared" si="1"/>
        <v>775.18099999999993</v>
      </c>
      <c r="P11" s="5">
        <f t="shared" si="6"/>
        <v>2.9429999999999996</v>
      </c>
      <c r="Q11">
        <f t="shared" si="11"/>
        <v>79.539822229181823</v>
      </c>
      <c r="R11">
        <f t="shared" si="7"/>
        <v>78.484407997747809</v>
      </c>
      <c r="S11">
        <f t="shared" si="7"/>
        <v>75.843758049130585</v>
      </c>
      <c r="T11">
        <f t="shared" si="7"/>
        <v>81.508308179122466</v>
      </c>
      <c r="U11">
        <f t="shared" si="7"/>
        <v>81.182179911019844</v>
      </c>
      <c r="V11" s="1">
        <f t="shared" si="8"/>
        <v>2.9429999999999996</v>
      </c>
      <c r="W11" s="1">
        <f t="shared" si="9"/>
        <v>79.311695273240503</v>
      </c>
      <c r="X11">
        <f t="shared" si="3"/>
        <v>2.2960213290081875</v>
      </c>
      <c r="Y11" s="12">
        <v>4</v>
      </c>
      <c r="Z11" s="2">
        <f t="shared" si="10"/>
        <v>1.1480106645040937</v>
      </c>
      <c r="AA11">
        <f>Y0+(PLATEAU-Y0)*(1-EXP(-K*V11))</f>
        <v>77.645534610538903</v>
      </c>
      <c r="AB11" s="1">
        <f t="shared" si="12"/>
        <v>2.7760913539342345</v>
      </c>
      <c r="AC11" s="16"/>
      <c r="AD11" s="17"/>
      <c r="AE11" s="18"/>
    </row>
    <row r="12" spans="1:31" x14ac:dyDescent="0.25">
      <c r="A12">
        <v>6</v>
      </c>
      <c r="B12">
        <v>8.5679999999999996</v>
      </c>
      <c r="C12">
        <f t="shared" si="4"/>
        <v>3.9239999999999995</v>
      </c>
      <c r="D12" s="4">
        <v>6</v>
      </c>
      <c r="E12" s="3">
        <v>947.95</v>
      </c>
      <c r="F12" s="3">
        <v>438.94</v>
      </c>
      <c r="G12" s="3">
        <v>970.59</v>
      </c>
      <c r="H12" s="3">
        <v>418.56</v>
      </c>
      <c r="I12" s="3">
        <v>810.34</v>
      </c>
      <c r="J12" s="5"/>
      <c r="K12" s="5">
        <f t="shared" si="5"/>
        <v>942.45</v>
      </c>
      <c r="L12" s="5">
        <f t="shared" si="1"/>
        <v>430.77</v>
      </c>
      <c r="M12" s="5">
        <f t="shared" si="1"/>
        <v>965.29000000000008</v>
      </c>
      <c r="N12" s="5">
        <f t="shared" si="1"/>
        <v>413.279</v>
      </c>
      <c r="O12" s="5">
        <f t="shared" si="1"/>
        <v>804.74099999999999</v>
      </c>
      <c r="P12" s="5">
        <f t="shared" si="6"/>
        <v>3.9239999999999995</v>
      </c>
      <c r="Q12">
        <f t="shared" si="11"/>
        <v>82.981652342247173</v>
      </c>
      <c r="R12">
        <f t="shared" si="7"/>
        <v>82.247672926555296</v>
      </c>
      <c r="S12">
        <f t="shared" si="7"/>
        <v>78.644789729668034</v>
      </c>
      <c r="T12">
        <f t="shared" si="7"/>
        <v>83.02096147115472</v>
      </c>
      <c r="U12">
        <f t="shared" si="7"/>
        <v>84.277902378636767</v>
      </c>
      <c r="V12" s="1">
        <f t="shared" si="8"/>
        <v>3.9239999999999995</v>
      </c>
      <c r="W12" s="1">
        <f t="shared" si="9"/>
        <v>82.234595769652401</v>
      </c>
      <c r="X12">
        <f t="shared" si="3"/>
        <v>2.1353246154985652</v>
      </c>
      <c r="Y12" s="12">
        <v>4</v>
      </c>
      <c r="Z12" s="2">
        <f t="shared" si="10"/>
        <v>1.0676623077492826</v>
      </c>
      <c r="AA12">
        <f>Y0+(PLATEAU-Y0)*(1-EXP(-K*V12))</f>
        <v>81.295321417915972</v>
      </c>
      <c r="AB12" s="1">
        <f t="shared" si="12"/>
        <v>0.88223630782988982</v>
      </c>
      <c r="AC12" s="21" t="s">
        <v>28</v>
      </c>
      <c r="AD12" s="22">
        <v>59.241579962925556</v>
      </c>
      <c r="AE12" s="18"/>
    </row>
    <row r="13" spans="1:31" x14ac:dyDescent="0.25">
      <c r="A13">
        <v>7</v>
      </c>
      <c r="B13">
        <v>9.5489999999999995</v>
      </c>
      <c r="C13">
        <f t="shared" si="4"/>
        <v>4.9049999999999994</v>
      </c>
      <c r="D13" s="4">
        <v>7</v>
      </c>
      <c r="E13" s="3">
        <v>976</v>
      </c>
      <c r="F13" s="3">
        <v>448.07</v>
      </c>
      <c r="G13" s="3">
        <v>983.5</v>
      </c>
      <c r="H13" s="3">
        <v>434.95</v>
      </c>
      <c r="I13" s="3">
        <v>834.59</v>
      </c>
      <c r="J13" s="5"/>
      <c r="K13" s="5">
        <f>(E13-E$4)</f>
        <v>970.5</v>
      </c>
      <c r="L13" s="5">
        <f t="shared" si="1"/>
        <v>439.9</v>
      </c>
      <c r="M13" s="5">
        <f t="shared" si="1"/>
        <v>978.2</v>
      </c>
      <c r="N13" s="5">
        <f t="shared" si="1"/>
        <v>429.66899999999998</v>
      </c>
      <c r="O13" s="5">
        <f t="shared" si="1"/>
        <v>828.99099999999999</v>
      </c>
      <c r="P13" s="5">
        <f t="shared" si="6"/>
        <v>4.9049999999999994</v>
      </c>
      <c r="Q13">
        <f t="shared" si="11"/>
        <v>85.451422991300205</v>
      </c>
      <c r="R13">
        <f t="shared" si="7"/>
        <v>83.990879867195204</v>
      </c>
      <c r="S13">
        <f t="shared" si="7"/>
        <v>79.696602382249139</v>
      </c>
      <c r="T13">
        <f t="shared" si="7"/>
        <v>86.313443205073526</v>
      </c>
      <c r="U13">
        <f t="shared" si="7"/>
        <v>86.817525850886767</v>
      </c>
      <c r="V13" s="1">
        <f t="shared" si="8"/>
        <v>4.9049999999999994</v>
      </c>
      <c r="W13" s="1">
        <f t="shared" si="9"/>
        <v>84.453974859340974</v>
      </c>
      <c r="X13">
        <f t="shared" si="3"/>
        <v>2.8673135707447837</v>
      </c>
      <c r="Y13" s="12">
        <v>4</v>
      </c>
      <c r="Z13" s="2">
        <f t="shared" si="10"/>
        <v>1.4336567853723918</v>
      </c>
      <c r="AA13">
        <f>Y0+(PLATEAU-Y0)*(1-EXP(-K*V13))</f>
        <v>84.139671366825951</v>
      </c>
      <c r="AB13" s="1">
        <f t="shared" si="12"/>
        <v>9.878668540714125E-2</v>
      </c>
      <c r="AC13" s="21" t="s">
        <v>29</v>
      </c>
      <c r="AD13" s="22">
        <v>0.25416330727789266</v>
      </c>
      <c r="AE13" s="18"/>
    </row>
    <row r="14" spans="1:31" x14ac:dyDescent="0.25">
      <c r="A14">
        <v>8</v>
      </c>
      <c r="B14">
        <v>10.53</v>
      </c>
      <c r="C14">
        <f t="shared" si="4"/>
        <v>5.8859999999999992</v>
      </c>
      <c r="D14" s="4">
        <v>8</v>
      </c>
      <c r="E14" s="3">
        <v>998.25</v>
      </c>
      <c r="F14" s="3">
        <v>458.77</v>
      </c>
      <c r="G14" s="3">
        <v>1008.4</v>
      </c>
      <c r="H14" s="3">
        <v>444.32</v>
      </c>
      <c r="I14" s="3">
        <v>849.39</v>
      </c>
      <c r="J14" s="5"/>
      <c r="K14" s="5">
        <f t="shared" si="5"/>
        <v>992.75</v>
      </c>
      <c r="L14" s="5">
        <f t="shared" si="1"/>
        <v>450.59999999999997</v>
      </c>
      <c r="M14" s="5">
        <f t="shared" si="1"/>
        <v>1003.1</v>
      </c>
      <c r="N14" s="5">
        <f t="shared" si="1"/>
        <v>439.03899999999999</v>
      </c>
      <c r="O14" s="5">
        <f t="shared" si="1"/>
        <v>843.79099999999994</v>
      </c>
      <c r="P14" s="5">
        <f t="shared" si="6"/>
        <v>5.8859999999999992</v>
      </c>
      <c r="Q14">
        <f t="shared" si="11"/>
        <v>87.410510226288807</v>
      </c>
      <c r="R14">
        <f t="shared" si="7"/>
        <v>86.03384966619268</v>
      </c>
      <c r="S14">
        <f t="shared" si="7"/>
        <v>81.725272796599981</v>
      </c>
      <c r="T14">
        <f t="shared" si="7"/>
        <v>88.195722268332773</v>
      </c>
      <c r="U14">
        <f t="shared" si="7"/>
        <v>88.36748161951769</v>
      </c>
      <c r="V14" s="1">
        <f t="shared" si="8"/>
        <v>5.8859999999999992</v>
      </c>
      <c r="W14" s="1">
        <f t="shared" si="9"/>
        <v>86.346567315386395</v>
      </c>
      <c r="X14">
        <f t="shared" si="3"/>
        <v>2.742699333676164</v>
      </c>
      <c r="Y14" s="12">
        <v>4</v>
      </c>
      <c r="Z14" s="2">
        <f t="shared" si="10"/>
        <v>1.371349666838082</v>
      </c>
      <c r="AA14">
        <f>Y0+(PLATEAU-Y0)*(1-EXP(-K*V14))</f>
        <v>86.356328683771636</v>
      </c>
      <c r="AB14" s="1">
        <f t="shared" si="12"/>
        <v>9.5284312752393297E-5</v>
      </c>
      <c r="AC14" s="31" t="s">
        <v>30</v>
      </c>
      <c r="AD14" s="32">
        <v>94.184315520883843</v>
      </c>
      <c r="AE14" s="18"/>
    </row>
    <row r="15" spans="1:31" x14ac:dyDescent="0.25">
      <c r="A15">
        <v>9</v>
      </c>
      <c r="B15">
        <v>11.510999999999999</v>
      </c>
      <c r="C15">
        <f t="shared" si="4"/>
        <v>6.8669999999999991</v>
      </c>
      <c r="D15" s="4">
        <v>9</v>
      </c>
      <c r="E15" s="3">
        <v>1009.91</v>
      </c>
      <c r="F15" s="3">
        <v>465.48</v>
      </c>
      <c r="G15" s="3">
        <v>1012.23</v>
      </c>
      <c r="H15" s="3">
        <v>445.27</v>
      </c>
      <c r="I15" s="3">
        <v>854.48</v>
      </c>
      <c r="J15" s="5"/>
      <c r="K15" s="5">
        <f t="shared" si="5"/>
        <v>1004.41</v>
      </c>
      <c r="L15" s="5">
        <f t="shared" si="1"/>
        <v>457.31</v>
      </c>
      <c r="M15" s="5">
        <f t="shared" si="1"/>
        <v>1006.9300000000001</v>
      </c>
      <c r="N15" s="5">
        <f t="shared" si="1"/>
        <v>439.98899999999998</v>
      </c>
      <c r="O15" s="5">
        <f t="shared" si="1"/>
        <v>848.88099999999997</v>
      </c>
      <c r="P15" s="5">
        <f t="shared" si="6"/>
        <v>6.8669999999999991</v>
      </c>
      <c r="Q15">
        <f t="shared" si="11"/>
        <v>88.437159986287327</v>
      </c>
      <c r="R15">
        <f t="shared" si="7"/>
        <v>87.315001755096702</v>
      </c>
      <c r="S15">
        <f t="shared" si="7"/>
        <v>82.037313265955959</v>
      </c>
      <c r="T15">
        <f t="shared" si="7"/>
        <v>88.386561661085835</v>
      </c>
      <c r="U15">
        <f t="shared" si="7"/>
        <v>88.900540731837381</v>
      </c>
      <c r="V15" s="1">
        <f t="shared" si="8"/>
        <v>6.8669999999999991</v>
      </c>
      <c r="W15" s="1">
        <f t="shared" si="9"/>
        <v>87.015315480052635</v>
      </c>
      <c r="X15">
        <f t="shared" si="3"/>
        <v>2.842813309288704</v>
      </c>
      <c r="Y15" s="12">
        <v>4</v>
      </c>
      <c r="Z15" s="2">
        <f t="shared" si="10"/>
        <v>1.421406654644352</v>
      </c>
      <c r="AA15">
        <f>Y0+(PLATEAU-Y0)*(1-EXP(-K*V15))</f>
        <v>88.083812906538185</v>
      </c>
      <c r="AB15" s="1">
        <f t="shared" si="12"/>
        <v>1.1416867504062429</v>
      </c>
      <c r="AC15" s="16"/>
      <c r="AD15" s="17"/>
      <c r="AE15" s="18"/>
    </row>
    <row r="16" spans="1:31" x14ac:dyDescent="0.25">
      <c r="A16">
        <v>10</v>
      </c>
      <c r="B16">
        <v>12.492000000000001</v>
      </c>
      <c r="C16">
        <f t="shared" si="4"/>
        <v>7.8480000000000008</v>
      </c>
      <c r="D16" s="4">
        <v>10</v>
      </c>
      <c r="E16" s="3">
        <v>1024.53</v>
      </c>
      <c r="F16" s="3">
        <v>473.05</v>
      </c>
      <c r="G16" s="3">
        <v>1018.16</v>
      </c>
      <c r="H16" s="3">
        <v>453.9</v>
      </c>
      <c r="I16" s="3">
        <v>869.13</v>
      </c>
      <c r="J16" s="5"/>
      <c r="K16" s="5">
        <f t="shared" si="5"/>
        <v>1019.03</v>
      </c>
      <c r="L16" s="5">
        <f t="shared" si="1"/>
        <v>464.88</v>
      </c>
      <c r="M16" s="5">
        <f t="shared" si="1"/>
        <v>1012.86</v>
      </c>
      <c r="N16" s="5">
        <f t="shared" si="1"/>
        <v>448.61899999999997</v>
      </c>
      <c r="O16" s="5">
        <f t="shared" si="1"/>
        <v>863.53099999999995</v>
      </c>
      <c r="P16" s="5">
        <f t="shared" si="6"/>
        <v>7.8480000000000008</v>
      </c>
      <c r="Q16">
        <f t="shared" si="11"/>
        <v>89.724434385187678</v>
      </c>
      <c r="R16">
        <f t="shared" si="7"/>
        <v>88.760355154948186</v>
      </c>
      <c r="S16">
        <f t="shared" si="7"/>
        <v>82.520446420859599</v>
      </c>
      <c r="T16">
        <f t="shared" si="7"/>
        <v>90.120186881569012</v>
      </c>
      <c r="U16">
        <f t="shared" si="7"/>
        <v>90.434787489299751</v>
      </c>
      <c r="V16" s="1">
        <f t="shared" si="8"/>
        <v>7.8480000000000008</v>
      </c>
      <c r="W16" s="1">
        <f t="shared" si="9"/>
        <v>88.312042066372854</v>
      </c>
      <c r="X16">
        <f t="shared" si="3"/>
        <v>3.2982515296760266</v>
      </c>
      <c r="Y16" s="12">
        <v>4</v>
      </c>
      <c r="Z16" s="2">
        <f t="shared" si="10"/>
        <v>1.6491257648380133</v>
      </c>
      <c r="AA16">
        <f>Y0+(PLATEAU-Y0)*(1-EXP(-K*V16))</f>
        <v>89.430075008981362</v>
      </c>
      <c r="AB16" s="1">
        <f t="shared" si="12"/>
        <v>1.2499976607578394</v>
      </c>
      <c r="AC16" s="23" t="s">
        <v>31</v>
      </c>
      <c r="AD16" s="24">
        <f>LN(2)/K</f>
        <v>2.7271724938725481</v>
      </c>
      <c r="AE16" s="18"/>
    </row>
    <row r="17" spans="1:31" ht="15.75" thickBot="1" x14ac:dyDescent="0.3">
      <c r="A17">
        <v>11</v>
      </c>
      <c r="B17">
        <v>13.509</v>
      </c>
      <c r="C17">
        <f t="shared" si="4"/>
        <v>8.8650000000000002</v>
      </c>
      <c r="D17" s="4">
        <v>11</v>
      </c>
      <c r="E17" s="3">
        <v>1042.69</v>
      </c>
      <c r="F17" s="3">
        <v>483.32</v>
      </c>
      <c r="G17" s="3">
        <v>1029.6600000000001</v>
      </c>
      <c r="H17" s="3">
        <v>460.47</v>
      </c>
      <c r="I17" s="3">
        <v>881.2</v>
      </c>
      <c r="J17" s="5"/>
      <c r="K17" s="5">
        <f t="shared" si="5"/>
        <v>1037.19</v>
      </c>
      <c r="L17" s="5">
        <f t="shared" si="1"/>
        <v>475.15</v>
      </c>
      <c r="M17" s="5">
        <f t="shared" si="1"/>
        <v>1024.3600000000001</v>
      </c>
      <c r="N17" s="5">
        <f t="shared" si="1"/>
        <v>455.18900000000002</v>
      </c>
      <c r="O17" s="5">
        <f t="shared" si="1"/>
        <v>875.601</v>
      </c>
      <c r="P17" s="5">
        <f t="shared" si="6"/>
        <v>8.8650000000000002</v>
      </c>
      <c r="Q17">
        <f t="shared" si="11"/>
        <v>91.323401764396365</v>
      </c>
      <c r="R17">
        <f t="shared" si="7"/>
        <v>90.721224298471938</v>
      </c>
      <c r="S17">
        <f t="shared" si="7"/>
        <v>83.457382556001576</v>
      </c>
      <c r="T17">
        <f t="shared" si="7"/>
        <v>91.439991945135006</v>
      </c>
      <c r="U17">
        <f t="shared" si="7"/>
        <v>91.698839254662971</v>
      </c>
      <c r="V17" s="1">
        <f t="shared" si="8"/>
        <v>8.8650000000000002</v>
      </c>
      <c r="W17" s="1">
        <f t="shared" si="9"/>
        <v>89.728167963733569</v>
      </c>
      <c r="X17">
        <f t="shared" si="3"/>
        <v>3.5237610614498247</v>
      </c>
      <c r="Y17" s="12">
        <v>4</v>
      </c>
      <c r="Z17" s="2">
        <f t="shared" si="10"/>
        <v>1.7618805307249124</v>
      </c>
      <c r="AA17">
        <f>Y0+(PLATEAU-Y0)*(1-EXP(-K*V17))</f>
        <v>90.512989627625231</v>
      </c>
      <c r="AB17" s="1">
        <f t="shared" si="12"/>
        <v>0.61594504411367768</v>
      </c>
      <c r="AC17" s="25"/>
      <c r="AD17" s="26"/>
      <c r="AE17" s="27"/>
    </row>
    <row r="18" spans="1:31" x14ac:dyDescent="0.25">
      <c r="A18">
        <v>12</v>
      </c>
      <c r="B18">
        <v>14.49</v>
      </c>
      <c r="C18">
        <f t="shared" si="4"/>
        <v>9.8460000000000001</v>
      </c>
      <c r="D18" s="4">
        <v>12</v>
      </c>
      <c r="E18" s="3">
        <v>1044.1600000000001</v>
      </c>
      <c r="F18" s="3">
        <v>482.97</v>
      </c>
      <c r="G18" s="3">
        <v>1027.97</v>
      </c>
      <c r="H18" s="3">
        <v>464.35</v>
      </c>
      <c r="I18" s="3">
        <v>877.44</v>
      </c>
      <c r="J18" s="5"/>
      <c r="K18" s="5">
        <f t="shared" si="5"/>
        <v>1038.6600000000001</v>
      </c>
      <c r="L18" s="5">
        <f t="shared" si="1"/>
        <v>474.8</v>
      </c>
      <c r="M18" s="5">
        <f t="shared" si="1"/>
        <v>1022.6700000000001</v>
      </c>
      <c r="N18" s="5">
        <f t="shared" si="1"/>
        <v>459.06900000000002</v>
      </c>
      <c r="O18" s="5">
        <f t="shared" si="1"/>
        <v>871.84100000000001</v>
      </c>
      <c r="P18" s="5">
        <f t="shared" si="6"/>
        <v>9.8460000000000001</v>
      </c>
      <c r="Q18">
        <f t="shared" si="11"/>
        <v>91.452833595202364</v>
      </c>
      <c r="R18">
        <f t="shared" si="7"/>
        <v>90.65439818355145</v>
      </c>
      <c r="S18">
        <f t="shared" si="7"/>
        <v>83.319693680489394</v>
      </c>
      <c r="T18">
        <f t="shared" si="7"/>
        <v>92.219420201852827</v>
      </c>
      <c r="U18">
        <f t="shared" si="7"/>
        <v>91.305066708037799</v>
      </c>
      <c r="V18" s="1">
        <f t="shared" si="8"/>
        <v>9.8460000000000001</v>
      </c>
      <c r="W18" s="1">
        <f t="shared" si="9"/>
        <v>89.79028247382675</v>
      </c>
      <c r="X18">
        <f t="shared" si="3"/>
        <v>3.6597326712950418</v>
      </c>
      <c r="Y18" s="12">
        <v>4</v>
      </c>
      <c r="Z18" s="2">
        <f t="shared" si="10"/>
        <v>1.8298663356475209</v>
      </c>
      <c r="AA18">
        <f>Y0+(PLATEAU-Y0)*(1-EXP(-K*V18))</f>
        <v>91.32317974281176</v>
      </c>
      <c r="AB18" s="1">
        <f t="shared" si="12"/>
        <v>2.3497740372617035</v>
      </c>
    </row>
    <row r="19" spans="1:31" x14ac:dyDescent="0.25">
      <c r="A19">
        <v>13</v>
      </c>
      <c r="B19">
        <v>15.471</v>
      </c>
      <c r="C19">
        <f t="shared" si="4"/>
        <v>10.827</v>
      </c>
      <c r="D19" s="4">
        <v>13</v>
      </c>
      <c r="E19" s="3">
        <v>1055.49</v>
      </c>
      <c r="F19" s="3">
        <v>486.22</v>
      </c>
      <c r="G19" s="3">
        <v>1041.53</v>
      </c>
      <c r="H19" s="3">
        <v>468.69</v>
      </c>
      <c r="I19" s="3">
        <v>880.54</v>
      </c>
      <c r="J19" s="5"/>
      <c r="K19" s="5">
        <f t="shared" si="5"/>
        <v>1049.99</v>
      </c>
      <c r="L19" s="5">
        <f t="shared" si="1"/>
        <v>478.05</v>
      </c>
      <c r="M19" s="5">
        <f t="shared" si="1"/>
        <v>1036.23</v>
      </c>
      <c r="N19" s="5">
        <f t="shared" si="1"/>
        <v>463.40899999999999</v>
      </c>
      <c r="O19" s="5">
        <f t="shared" si="1"/>
        <v>874.94099999999992</v>
      </c>
      <c r="P19" s="5">
        <f t="shared" si="6"/>
        <v>10.827</v>
      </c>
      <c r="Q19">
        <f t="shared" si="11"/>
        <v>92.450427229917892</v>
      </c>
      <c r="R19">
        <f t="shared" si="7"/>
        <v>91.274926393527323</v>
      </c>
      <c r="S19">
        <f t="shared" si="7"/>
        <v>84.424463592882873</v>
      </c>
      <c r="T19">
        <f t="shared" si="7"/>
        <v>93.091254901377368</v>
      </c>
      <c r="U19">
        <f t="shared" si="7"/>
        <v>91.629719605521302</v>
      </c>
      <c r="V19" s="1">
        <f t="shared" si="8"/>
        <v>10.827</v>
      </c>
      <c r="W19" s="1">
        <f t="shared" si="9"/>
        <v>90.574158344645355</v>
      </c>
      <c r="X19">
        <f t="shared" si="3"/>
        <v>3.5099925562387195</v>
      </c>
      <c r="Y19" s="12">
        <v>4</v>
      </c>
      <c r="Z19" s="2">
        <f t="shared" si="10"/>
        <v>1.7549962781193598</v>
      </c>
      <c r="AA19">
        <f>Y0+(PLATEAU-Y0)*(1-EXP(-K*V19))</f>
        <v>91.954576680320628</v>
      </c>
      <c r="AB19" s="1">
        <f t="shared" si="12"/>
        <v>1.9055547814684908</v>
      </c>
    </row>
    <row r="20" spans="1:31" x14ac:dyDescent="0.25">
      <c r="A20">
        <v>14</v>
      </c>
      <c r="B20">
        <v>16.452000000000002</v>
      </c>
      <c r="C20">
        <f t="shared" si="4"/>
        <v>11.808000000000002</v>
      </c>
      <c r="D20" s="4">
        <v>14</v>
      </c>
      <c r="E20" s="3">
        <v>1068.56</v>
      </c>
      <c r="F20" s="3">
        <v>486.72</v>
      </c>
      <c r="G20" s="3">
        <v>1045.77</v>
      </c>
      <c r="H20" s="3">
        <v>466.28</v>
      </c>
      <c r="I20" s="3">
        <v>890.95</v>
      </c>
      <c r="J20" s="5"/>
      <c r="K20" s="5">
        <f t="shared" si="5"/>
        <v>1063.06</v>
      </c>
      <c r="L20" s="5">
        <f t="shared" si="1"/>
        <v>478.55</v>
      </c>
      <c r="M20" s="5">
        <f t="shared" si="1"/>
        <v>1040.47</v>
      </c>
      <c r="N20" s="5">
        <f t="shared" si="1"/>
        <v>460.99899999999997</v>
      </c>
      <c r="O20" s="5">
        <f t="shared" si="1"/>
        <v>885.351</v>
      </c>
      <c r="P20" s="5">
        <f t="shared" si="6"/>
        <v>11.808000000000002</v>
      </c>
      <c r="Q20">
        <f t="shared" si="11"/>
        <v>93.601225888852767</v>
      </c>
      <c r="R20">
        <f t="shared" si="7"/>
        <v>91.370392271985139</v>
      </c>
      <c r="S20">
        <f t="shared" si="7"/>
        <v>84.769907872274345</v>
      </c>
      <c r="T20">
        <f t="shared" si="7"/>
        <v>92.607125494498518</v>
      </c>
      <c r="U20">
        <f t="shared" si="7"/>
        <v>92.719924980619155</v>
      </c>
      <c r="V20" s="1">
        <f t="shared" si="8"/>
        <v>11.808000000000002</v>
      </c>
      <c r="W20" s="1">
        <f t="shared" si="9"/>
        <v>91.013715301645988</v>
      </c>
      <c r="X20">
        <f t="shared" si="3"/>
        <v>3.5797230418868322</v>
      </c>
      <c r="Y20" s="12">
        <v>4</v>
      </c>
      <c r="Z20" s="2">
        <f t="shared" si="10"/>
        <v>1.7898615209434161</v>
      </c>
      <c r="AA20">
        <f>Y0+(PLATEAU-Y0)*(1-EXP(-K*V20))</f>
        <v>92.446636611962475</v>
      </c>
      <c r="AB20" s="1">
        <f t="shared" si="12"/>
        <v>2.0532634815591195</v>
      </c>
    </row>
    <row r="21" spans="1:31" x14ac:dyDescent="0.25">
      <c r="A21">
        <v>15</v>
      </c>
      <c r="B21">
        <v>17.433</v>
      </c>
      <c r="C21">
        <f t="shared" si="4"/>
        <v>12.789</v>
      </c>
      <c r="D21" s="4">
        <v>15</v>
      </c>
      <c r="E21" s="3">
        <v>1064.94</v>
      </c>
      <c r="F21" s="3">
        <v>487.55</v>
      </c>
      <c r="G21" s="3">
        <v>1053</v>
      </c>
      <c r="H21" s="3">
        <v>469.65</v>
      </c>
      <c r="I21" s="3">
        <v>908.75</v>
      </c>
      <c r="J21" s="5"/>
      <c r="K21" s="5">
        <f t="shared" si="5"/>
        <v>1059.44</v>
      </c>
      <c r="L21" s="5">
        <f t="shared" si="1"/>
        <v>479.38</v>
      </c>
      <c r="M21" s="5">
        <f t="shared" si="1"/>
        <v>1047.7</v>
      </c>
      <c r="N21" s="5">
        <f t="shared" si="1"/>
        <v>464.36899999999997</v>
      </c>
      <c r="O21" s="5">
        <f t="shared" si="1"/>
        <v>903.15099999999995</v>
      </c>
      <c r="P21" s="5">
        <f t="shared" si="6"/>
        <v>12.789</v>
      </c>
      <c r="Q21">
        <f t="shared" si="11"/>
        <v>93.282488999384938</v>
      </c>
      <c r="R21">
        <f t="shared" si="7"/>
        <v>91.528865630225141</v>
      </c>
      <c r="S21">
        <f t="shared" si="7"/>
        <v>85.358955546802719</v>
      </c>
      <c r="T21">
        <f t="shared" si="7"/>
        <v>93.284103129843615</v>
      </c>
      <c r="U21">
        <f t="shared" si="7"/>
        <v>94.584060972621202</v>
      </c>
      <c r="V21" s="1">
        <f t="shared" si="8"/>
        <v>12.789</v>
      </c>
      <c r="W21" s="1">
        <f t="shared" si="9"/>
        <v>91.607694855775534</v>
      </c>
      <c r="X21">
        <f t="shared" si="3"/>
        <v>3.6581071739576663</v>
      </c>
      <c r="Y21" s="12">
        <v>4</v>
      </c>
      <c r="Z21" s="2">
        <f t="shared" si="10"/>
        <v>1.8290535869788331</v>
      </c>
      <c r="AA21">
        <f>Y0+(PLATEAU-Y0)*(1-EXP(-K*V21))</f>
        <v>92.830108500949876</v>
      </c>
      <c r="AB21" s="1">
        <f t="shared" si="12"/>
        <v>1.494295119908422</v>
      </c>
    </row>
    <row r="22" spans="1:31" x14ac:dyDescent="0.25">
      <c r="A22">
        <v>16</v>
      </c>
      <c r="B22">
        <v>18.414000000000001</v>
      </c>
      <c r="C22">
        <f t="shared" si="4"/>
        <v>13.770000000000001</v>
      </c>
      <c r="D22" s="4">
        <v>16</v>
      </c>
      <c r="E22" s="3">
        <v>1078.33</v>
      </c>
      <c r="F22" s="3">
        <v>490.13</v>
      </c>
      <c r="G22" s="3">
        <v>1051.1500000000001</v>
      </c>
      <c r="H22" s="3">
        <v>477.61</v>
      </c>
      <c r="I22" s="3">
        <v>905.98</v>
      </c>
      <c r="J22" s="5"/>
      <c r="K22" s="5">
        <f t="shared" si="5"/>
        <v>1072.83</v>
      </c>
      <c r="L22" s="5">
        <f t="shared" si="1"/>
        <v>481.96</v>
      </c>
      <c r="M22" s="5">
        <f t="shared" si="1"/>
        <v>1045.8500000000001</v>
      </c>
      <c r="N22" s="5">
        <f t="shared" si="1"/>
        <v>472.32900000000001</v>
      </c>
      <c r="O22" s="5">
        <f t="shared" si="1"/>
        <v>900.38099999999997</v>
      </c>
      <c r="P22" s="5">
        <f t="shared" si="6"/>
        <v>13.770000000000001</v>
      </c>
      <c r="Q22">
        <f t="shared" si="11"/>
        <v>94.461463294957866</v>
      </c>
      <c r="R22">
        <f t="shared" si="7"/>
        <v>92.021469563067512</v>
      </c>
      <c r="S22">
        <f t="shared" si="7"/>
        <v>85.208231038105978</v>
      </c>
      <c r="T22">
        <f t="shared" si="7"/>
        <v>94.883136357543066</v>
      </c>
      <c r="U22">
        <f t="shared" si="7"/>
        <v>94.29396789970852</v>
      </c>
      <c r="V22" s="1">
        <f t="shared" si="8"/>
        <v>13.770000000000001</v>
      </c>
      <c r="W22" s="1">
        <f t="shared" si="9"/>
        <v>92.173653630676583</v>
      </c>
      <c r="X22">
        <f t="shared" si="3"/>
        <v>4.05004241305428</v>
      </c>
      <c r="Y22" s="12">
        <v>4</v>
      </c>
      <c r="Z22" s="2">
        <f t="shared" si="10"/>
        <v>2.02502120652714</v>
      </c>
      <c r="AA22">
        <f>Y0+(PLATEAU-Y0)*(1-EXP(-K*V22))</f>
        <v>93.128955613237395</v>
      </c>
      <c r="AB22" s="1">
        <f t="shared" si="12"/>
        <v>0.91260187788461755</v>
      </c>
    </row>
    <row r="23" spans="1:31" x14ac:dyDescent="0.25">
      <c r="A23">
        <v>17</v>
      </c>
      <c r="B23">
        <v>19.395</v>
      </c>
      <c r="C23">
        <f t="shared" si="4"/>
        <v>14.750999999999999</v>
      </c>
      <c r="D23" s="4">
        <v>17</v>
      </c>
      <c r="E23" s="3">
        <v>1077.6600000000001</v>
      </c>
      <c r="F23" s="3">
        <v>494.09</v>
      </c>
      <c r="G23" s="3">
        <v>1064.44</v>
      </c>
      <c r="H23" s="3">
        <v>480.67</v>
      </c>
      <c r="I23" s="3">
        <v>909.12</v>
      </c>
      <c r="J23" s="5"/>
      <c r="K23" s="5">
        <f t="shared" si="5"/>
        <v>1072.1600000000001</v>
      </c>
      <c r="L23" s="5">
        <f t="shared" si="5"/>
        <v>485.91999999999996</v>
      </c>
      <c r="M23" s="5">
        <f t="shared" si="5"/>
        <v>1059.1400000000001</v>
      </c>
      <c r="N23" s="5">
        <f t="shared" si="5"/>
        <v>475.38900000000001</v>
      </c>
      <c r="O23" s="5">
        <f t="shared" si="5"/>
        <v>903.52099999999996</v>
      </c>
      <c r="P23" s="5">
        <f t="shared" si="6"/>
        <v>14.750999999999999</v>
      </c>
      <c r="Q23">
        <f t="shared" si="11"/>
        <v>94.402470555746987</v>
      </c>
      <c r="R23">
        <f t="shared" si="7"/>
        <v>92.777559320453491</v>
      </c>
      <c r="S23">
        <f t="shared" si="7"/>
        <v>86.291003319500462</v>
      </c>
      <c r="T23">
        <f t="shared" si="7"/>
        <v>95.497840085779274</v>
      </c>
      <c r="U23">
        <f t="shared" si="7"/>
        <v>94.622809866836974</v>
      </c>
      <c r="V23" s="1">
        <f t="shared" si="8"/>
        <v>14.750999999999999</v>
      </c>
      <c r="W23" s="1">
        <f t="shared" si="9"/>
        <v>92.71833662966344</v>
      </c>
      <c r="X23">
        <f t="shared" si="3"/>
        <v>3.7250196530250244</v>
      </c>
      <c r="Y23" s="12">
        <v>4</v>
      </c>
      <c r="Z23" s="2">
        <f t="shared" si="10"/>
        <v>1.8625098265125122</v>
      </c>
      <c r="AA23">
        <f>Y0+(PLATEAU-Y0)*(1-EXP(-K*V23))</f>
        <v>93.361852988735805</v>
      </c>
      <c r="AB23" s="1">
        <f t="shared" si="12"/>
        <v>0.4141133043937526</v>
      </c>
    </row>
    <row r="24" spans="1:31" x14ac:dyDescent="0.25">
      <c r="A24">
        <v>18</v>
      </c>
      <c r="B24">
        <v>20.376000000000001</v>
      </c>
      <c r="C24">
        <f t="shared" si="4"/>
        <v>15.732000000000001</v>
      </c>
      <c r="D24" s="4">
        <v>18</v>
      </c>
      <c r="E24" s="3">
        <v>1072.6600000000001</v>
      </c>
      <c r="F24" s="3">
        <v>497.19</v>
      </c>
      <c r="G24" s="3">
        <v>1065</v>
      </c>
      <c r="H24" s="3">
        <v>478.95</v>
      </c>
      <c r="I24" s="3">
        <v>917.22</v>
      </c>
      <c r="J24" s="5"/>
      <c r="K24" s="5">
        <f t="shared" si="5"/>
        <v>1067.1600000000001</v>
      </c>
      <c r="L24" s="5">
        <f t="shared" si="5"/>
        <v>489.02</v>
      </c>
      <c r="M24" s="5">
        <f t="shared" si="5"/>
        <v>1059.7</v>
      </c>
      <c r="N24" s="5">
        <f t="shared" si="5"/>
        <v>473.66899999999998</v>
      </c>
      <c r="O24" s="5">
        <f t="shared" si="5"/>
        <v>911.62099999999998</v>
      </c>
      <c r="P24" s="5">
        <f t="shared" si="6"/>
        <v>15.732000000000001</v>
      </c>
      <c r="Q24">
        <f t="shared" si="11"/>
        <v>93.962226233277633</v>
      </c>
      <c r="R24">
        <f t="shared" si="11"/>
        <v>93.369447766892023</v>
      </c>
      <c r="S24">
        <f t="shared" si="11"/>
        <v>86.336628035646498</v>
      </c>
      <c r="T24">
        <f t="shared" si="11"/>
        <v>95.15232034311056</v>
      </c>
      <c r="U24">
        <f t="shared" si="11"/>
        <v>95.471096469939042</v>
      </c>
      <c r="V24" s="1">
        <f t="shared" si="8"/>
        <v>15.732000000000001</v>
      </c>
      <c r="W24" s="1">
        <f t="shared" si="9"/>
        <v>92.858343769773143</v>
      </c>
      <c r="X24">
        <f t="shared" si="3"/>
        <v>3.7450422259670102</v>
      </c>
      <c r="Y24" s="12">
        <v>4</v>
      </c>
      <c r="Z24" s="2">
        <f t="shared" si="10"/>
        <v>1.8725211129835051</v>
      </c>
      <c r="AA24">
        <f>Y0+(PLATEAU-Y0)*(1-EXP(-K*V24))</f>
        <v>93.543354449796837</v>
      </c>
      <c r="AB24" s="1">
        <f t="shared" si="12"/>
        <v>0.46923963174652417</v>
      </c>
    </row>
    <row r="25" spans="1:31" x14ac:dyDescent="0.25">
      <c r="A25">
        <v>19</v>
      </c>
      <c r="B25">
        <v>21.356999999999999</v>
      </c>
      <c r="C25">
        <f t="shared" si="4"/>
        <v>16.713000000000001</v>
      </c>
      <c r="D25" s="4">
        <v>19</v>
      </c>
      <c r="E25" s="3">
        <v>1076.3800000000001</v>
      </c>
      <c r="F25" s="3">
        <v>495.92</v>
      </c>
      <c r="G25" s="3">
        <v>1063.6400000000001</v>
      </c>
      <c r="H25" s="3">
        <v>482.43</v>
      </c>
      <c r="I25" s="3">
        <v>925.68</v>
      </c>
      <c r="J25" s="5"/>
      <c r="K25" s="5">
        <f t="shared" si="5"/>
        <v>1070.8800000000001</v>
      </c>
      <c r="L25" s="5">
        <f t="shared" si="5"/>
        <v>487.75</v>
      </c>
      <c r="M25" s="5">
        <f t="shared" si="5"/>
        <v>1058.3400000000001</v>
      </c>
      <c r="N25" s="5">
        <f t="shared" si="5"/>
        <v>477.149</v>
      </c>
      <c r="O25" s="5">
        <f t="shared" si="5"/>
        <v>920.0809999999999</v>
      </c>
      <c r="P25" s="5">
        <f t="shared" si="6"/>
        <v>16.713000000000001</v>
      </c>
      <c r="Q25">
        <f t="shared" si="11"/>
        <v>94.28976800919483</v>
      </c>
      <c r="R25">
        <f t="shared" si="11"/>
        <v>93.126964435609139</v>
      </c>
      <c r="S25">
        <f t="shared" si="11"/>
        <v>86.225825153577546</v>
      </c>
      <c r="T25">
        <f t="shared" si="11"/>
        <v>95.851395171300751</v>
      </c>
      <c r="U25">
        <f t="shared" si="11"/>
        <v>96.357084699845643</v>
      </c>
      <c r="V25" s="1">
        <f t="shared" si="8"/>
        <v>16.713000000000001</v>
      </c>
      <c r="W25" s="1">
        <f t="shared" si="9"/>
        <v>93.170207493905579</v>
      </c>
      <c r="X25">
        <f t="shared" si="3"/>
        <v>4.0873183594290001</v>
      </c>
      <c r="Y25" s="12">
        <v>4</v>
      </c>
      <c r="Z25" s="2">
        <f t="shared" si="10"/>
        <v>2.0436591797145001</v>
      </c>
      <c r="AA25">
        <f>Y0+(PLATEAU-Y0)*(1-EXP(-K*V25))</f>
        <v>93.684802073656002</v>
      </c>
      <c r="AB25" s="1">
        <f t="shared" si="12"/>
        <v>0.26480758150851402</v>
      </c>
    </row>
    <row r="26" spans="1:31" x14ac:dyDescent="0.25">
      <c r="A26">
        <v>20</v>
      </c>
      <c r="B26">
        <v>22.338000000000001</v>
      </c>
      <c r="C26">
        <f t="shared" si="4"/>
        <v>17.694000000000003</v>
      </c>
      <c r="D26" s="4">
        <v>20</v>
      </c>
      <c r="E26" s="3">
        <v>1079.67</v>
      </c>
      <c r="F26" s="3">
        <v>496.73</v>
      </c>
      <c r="G26" s="3">
        <v>1073.8599999999999</v>
      </c>
      <c r="H26" s="3">
        <v>479.34</v>
      </c>
      <c r="I26" s="3">
        <v>914.17</v>
      </c>
      <c r="J26" s="5"/>
      <c r="K26" s="5">
        <f t="shared" si="5"/>
        <v>1074.17</v>
      </c>
      <c r="L26" s="5">
        <f t="shared" si="5"/>
        <v>488.56</v>
      </c>
      <c r="M26" s="5">
        <f t="shared" si="5"/>
        <v>1068.56</v>
      </c>
      <c r="N26" s="5">
        <f t="shared" si="5"/>
        <v>474.05899999999997</v>
      </c>
      <c r="O26" s="5">
        <f t="shared" si="5"/>
        <v>908.57099999999991</v>
      </c>
      <c r="P26" s="5">
        <f t="shared" si="6"/>
        <v>17.694000000000003</v>
      </c>
      <c r="Q26">
        <f t="shared" si="11"/>
        <v>94.579448773379653</v>
      </c>
      <c r="R26">
        <f t="shared" si="11"/>
        <v>93.281619158710811</v>
      </c>
      <c r="S26">
        <f t="shared" si="11"/>
        <v>87.05847622324282</v>
      </c>
      <c r="T26">
        <f t="shared" si="11"/>
        <v>95.230664935924963</v>
      </c>
      <c r="U26">
        <f t="shared" si="11"/>
        <v>95.151679909511714</v>
      </c>
      <c r="V26" s="1">
        <f t="shared" si="8"/>
        <v>17.694000000000003</v>
      </c>
      <c r="W26" s="1">
        <f t="shared" si="9"/>
        <v>93.060377800153987</v>
      </c>
      <c r="X26">
        <f t="shared" si="3"/>
        <v>3.4446711622322765</v>
      </c>
      <c r="Y26" s="12">
        <v>4</v>
      </c>
      <c r="Z26" s="2">
        <f t="shared" si="10"/>
        <v>1.7223355811161383</v>
      </c>
      <c r="AA26">
        <f>Y0+(PLATEAU-Y0)*(1-EXP(-K*V26))</f>
        <v>93.795034962021987</v>
      </c>
      <c r="AB26" s="1">
        <f t="shared" si="12"/>
        <v>0.53972114548394512</v>
      </c>
    </row>
    <row r="27" spans="1:31" x14ac:dyDescent="0.25">
      <c r="A27">
        <v>21</v>
      </c>
      <c r="B27">
        <v>23.300999999999998</v>
      </c>
      <c r="C27">
        <f t="shared" si="4"/>
        <v>18.656999999999996</v>
      </c>
      <c r="D27" s="4">
        <v>21</v>
      </c>
      <c r="E27" s="3">
        <v>1084.18</v>
      </c>
      <c r="F27" s="3">
        <v>501.32</v>
      </c>
      <c r="G27" s="3">
        <v>1070.96</v>
      </c>
      <c r="H27" s="3">
        <v>482.91</v>
      </c>
      <c r="I27" s="3">
        <v>919.99</v>
      </c>
      <c r="J27" s="5"/>
      <c r="K27" s="5">
        <f t="shared" si="5"/>
        <v>1078.68</v>
      </c>
      <c r="L27" s="5">
        <f t="shared" si="5"/>
        <v>493.15</v>
      </c>
      <c r="M27" s="5">
        <f t="shared" si="5"/>
        <v>1065.6600000000001</v>
      </c>
      <c r="N27" s="5">
        <f t="shared" si="5"/>
        <v>477.62900000000002</v>
      </c>
      <c r="O27" s="5">
        <f t="shared" si="5"/>
        <v>914.39099999999996</v>
      </c>
      <c r="P27" s="5">
        <f t="shared" si="6"/>
        <v>18.656999999999996</v>
      </c>
      <c r="Q27">
        <f t="shared" si="11"/>
        <v>94.976549152247003</v>
      </c>
      <c r="R27">
        <f t="shared" si="11"/>
        <v>94.15799592295366</v>
      </c>
      <c r="S27">
        <f t="shared" si="11"/>
        <v>86.822205371772256</v>
      </c>
      <c r="T27">
        <f t="shared" si="11"/>
        <v>95.947819285533896</v>
      </c>
      <c r="U27">
        <f t="shared" si="11"/>
        <v>95.76118954285171</v>
      </c>
      <c r="V27" s="1">
        <f t="shared" si="8"/>
        <v>18.656999999999996</v>
      </c>
      <c r="W27" s="1">
        <f t="shared" si="9"/>
        <v>93.533151855071708</v>
      </c>
      <c r="X27">
        <f t="shared" si="3"/>
        <v>3.8178986139718409</v>
      </c>
      <c r="Y27" s="12">
        <v>4</v>
      </c>
      <c r="Z27" s="2">
        <f t="shared" si="10"/>
        <v>1.9089493069859205</v>
      </c>
      <c r="AA27">
        <f>Y0+(PLATEAU-Y0)*(1-EXP(-K*V27))</f>
        <v>93.879550502009039</v>
      </c>
      <c r="AB27" s="1">
        <f t="shared" si="12"/>
        <v>0.11999202260001371</v>
      </c>
    </row>
    <row r="28" spans="1:31" x14ac:dyDescent="0.25">
      <c r="A28">
        <v>22</v>
      </c>
      <c r="B28">
        <v>24.282</v>
      </c>
      <c r="C28">
        <f t="shared" si="4"/>
        <v>19.637999999999998</v>
      </c>
      <c r="D28" s="4">
        <v>22</v>
      </c>
      <c r="E28" s="3">
        <v>1097.6099999999999</v>
      </c>
      <c r="F28" s="3">
        <v>498.5</v>
      </c>
      <c r="G28" s="3">
        <v>1070.6400000000001</v>
      </c>
      <c r="H28" s="3">
        <v>482.28</v>
      </c>
      <c r="I28" s="3">
        <v>922.99</v>
      </c>
      <c r="J28" s="5"/>
      <c r="K28" s="5">
        <f t="shared" si="5"/>
        <v>1092.1099999999999</v>
      </c>
      <c r="L28" s="5">
        <f t="shared" si="5"/>
        <v>490.33</v>
      </c>
      <c r="M28" s="5">
        <f t="shared" si="5"/>
        <v>1065.3400000000001</v>
      </c>
      <c r="N28" s="5">
        <f t="shared" si="5"/>
        <v>476.99899999999997</v>
      </c>
      <c r="O28" s="5">
        <f t="shared" si="5"/>
        <v>917.39099999999996</v>
      </c>
      <c r="P28" s="5">
        <f t="shared" si="6"/>
        <v>19.637999999999998</v>
      </c>
      <c r="Q28">
        <f t="shared" si="11"/>
        <v>96.159045402399641</v>
      </c>
      <c r="R28">
        <f t="shared" si="11"/>
        <v>93.619568368451525</v>
      </c>
      <c r="S28">
        <f t="shared" si="11"/>
        <v>86.796134105403084</v>
      </c>
      <c r="T28">
        <f t="shared" si="11"/>
        <v>95.821262635602892</v>
      </c>
      <c r="U28">
        <f t="shared" si="11"/>
        <v>96.075369766222863</v>
      </c>
      <c r="V28" s="1">
        <f t="shared" si="8"/>
        <v>19.637999999999998</v>
      </c>
      <c r="W28" s="1">
        <f t="shared" si="9"/>
        <v>93.694276055616015</v>
      </c>
      <c r="X28">
        <f t="shared" si="3"/>
        <v>3.9955822700449075</v>
      </c>
      <c r="Y28" s="12">
        <v>4</v>
      </c>
      <c r="Z28" s="2">
        <f t="shared" si="10"/>
        <v>1.9977911350224538</v>
      </c>
      <c r="AA28">
        <f>Y0+(PLATEAU-Y0)*(1-EXP(-K*V28))</f>
        <v>93.94680620551398</v>
      </c>
      <c r="AB28" s="1">
        <f t="shared" si="12"/>
        <v>6.3771476607488373E-2</v>
      </c>
    </row>
    <row r="29" spans="1:31" x14ac:dyDescent="0.25">
      <c r="A29">
        <v>23</v>
      </c>
      <c r="B29">
        <v>25.263000000000002</v>
      </c>
      <c r="C29">
        <f t="shared" si="4"/>
        <v>20.619</v>
      </c>
      <c r="D29" s="4">
        <v>23</v>
      </c>
      <c r="E29" s="3">
        <v>1104.6099999999999</v>
      </c>
      <c r="F29" s="3">
        <v>501.35</v>
      </c>
      <c r="G29" s="3">
        <v>1065.1300000000001</v>
      </c>
      <c r="H29" s="3">
        <v>486.15</v>
      </c>
      <c r="I29" s="3">
        <v>917.47</v>
      </c>
      <c r="J29" s="5"/>
      <c r="K29" s="5">
        <f t="shared" si="5"/>
        <v>1099.1099999999999</v>
      </c>
      <c r="L29" s="5">
        <f t="shared" si="5"/>
        <v>493.18</v>
      </c>
      <c r="M29" s="5">
        <f t="shared" si="5"/>
        <v>1059.8300000000002</v>
      </c>
      <c r="N29" s="5">
        <f t="shared" si="5"/>
        <v>480.86899999999997</v>
      </c>
      <c r="O29" s="5">
        <f t="shared" si="5"/>
        <v>911.87099999999998</v>
      </c>
      <c r="P29" s="5">
        <f t="shared" si="6"/>
        <v>20.619</v>
      </c>
      <c r="Q29">
        <f t="shared" si="11"/>
        <v>96.775387453856737</v>
      </c>
      <c r="R29">
        <f t="shared" si="11"/>
        <v>94.163723875661134</v>
      </c>
      <c r="S29">
        <f t="shared" si="11"/>
        <v>86.347219487608982</v>
      </c>
      <c r="T29">
        <f t="shared" si="11"/>
        <v>96.598682056607515</v>
      </c>
      <c r="U29">
        <f t="shared" si="11"/>
        <v>95.497278155219973</v>
      </c>
      <c r="V29" s="1">
        <f t="shared" si="8"/>
        <v>20.619</v>
      </c>
      <c r="W29" s="1">
        <f t="shared" si="9"/>
        <v>93.876458205790868</v>
      </c>
      <c r="X29">
        <f t="shared" si="3"/>
        <v>4.3362803192416353</v>
      </c>
      <c r="Y29" s="12">
        <v>4</v>
      </c>
      <c r="Z29" s="2">
        <f t="shared" si="10"/>
        <v>2.1681401596208176</v>
      </c>
      <c r="AA29">
        <f>Y0+(PLATEAU-Y0)*(1-EXP(-K*V29))</f>
        <v>93.999219885250426</v>
      </c>
      <c r="AB29" s="1">
        <f t="shared" si="12"/>
        <v>1.5070429943731173E-2</v>
      </c>
    </row>
    <row r="30" spans="1:31" x14ac:dyDescent="0.25">
      <c r="A30">
        <v>24</v>
      </c>
      <c r="B30">
        <v>26.244</v>
      </c>
      <c r="C30">
        <f t="shared" si="4"/>
        <v>21.6</v>
      </c>
      <c r="D30" s="4">
        <v>24</v>
      </c>
      <c r="E30" s="3">
        <v>1102.77</v>
      </c>
      <c r="F30" s="3">
        <v>502.68</v>
      </c>
      <c r="G30" s="3">
        <v>1075.28</v>
      </c>
      <c r="H30" s="3">
        <v>481.3</v>
      </c>
      <c r="I30" s="3">
        <v>919.62</v>
      </c>
      <c r="J30" s="5"/>
      <c r="K30" s="5">
        <f t="shared" si="5"/>
        <v>1097.27</v>
      </c>
      <c r="L30" s="5">
        <f t="shared" si="5"/>
        <v>494.51</v>
      </c>
      <c r="M30" s="5">
        <f t="shared" si="5"/>
        <v>1069.98</v>
      </c>
      <c r="N30" s="5">
        <f t="shared" si="5"/>
        <v>476.01900000000001</v>
      </c>
      <c r="O30" s="5">
        <f t="shared" si="5"/>
        <v>914.02099999999996</v>
      </c>
      <c r="P30" s="5">
        <f t="shared" si="6"/>
        <v>21.6</v>
      </c>
      <c r="Q30">
        <f t="shared" si="11"/>
        <v>96.613377543188037</v>
      </c>
      <c r="R30">
        <f t="shared" si="11"/>
        <v>94.417663112358952</v>
      </c>
      <c r="S30">
        <f t="shared" si="11"/>
        <v>87.174167467756007</v>
      </c>
      <c r="T30">
        <f t="shared" si="11"/>
        <v>95.624396735710263</v>
      </c>
      <c r="U30">
        <f t="shared" si="11"/>
        <v>95.722440648635938</v>
      </c>
      <c r="V30" s="1">
        <f t="shared" si="8"/>
        <v>21.6</v>
      </c>
      <c r="W30" s="1">
        <f t="shared" si="9"/>
        <v>93.910409101529837</v>
      </c>
      <c r="X30">
        <f t="shared" si="3"/>
        <v>3.8458259293200419</v>
      </c>
      <c r="Y30" s="12">
        <v>4</v>
      </c>
      <c r="Z30" s="2">
        <f t="shared" si="10"/>
        <v>1.9229129646600209</v>
      </c>
      <c r="AA30">
        <f>Y0+(PLATEAU-Y0)*(1-EXP(-K*V30))</f>
        <v>94.040066886773701</v>
      </c>
      <c r="AB30" s="1">
        <f t="shared" si="12"/>
        <v>1.6811141274344091E-2</v>
      </c>
    </row>
    <row r="31" spans="1:31" x14ac:dyDescent="0.25">
      <c r="A31">
        <v>25</v>
      </c>
      <c r="B31">
        <v>27.225000000000001</v>
      </c>
      <c r="C31">
        <f t="shared" si="4"/>
        <v>22.581000000000003</v>
      </c>
      <c r="D31" s="4">
        <v>25</v>
      </c>
      <c r="E31" s="3">
        <v>1088.95</v>
      </c>
      <c r="F31" s="3">
        <v>508.55</v>
      </c>
      <c r="G31" s="3">
        <v>1076.46</v>
      </c>
      <c r="H31" s="3">
        <v>485.27</v>
      </c>
      <c r="I31" s="3">
        <v>922.02</v>
      </c>
      <c r="J31" s="5"/>
      <c r="K31" s="5">
        <f t="shared" si="5"/>
        <v>1083.45</v>
      </c>
      <c r="L31" s="5">
        <f t="shared" si="5"/>
        <v>500.38</v>
      </c>
      <c r="M31" s="5">
        <f t="shared" si="5"/>
        <v>1071.1600000000001</v>
      </c>
      <c r="N31" s="5">
        <f t="shared" si="5"/>
        <v>479.98899999999998</v>
      </c>
      <c r="O31" s="5">
        <f t="shared" si="5"/>
        <v>916.42099999999994</v>
      </c>
      <c r="P31" s="5">
        <f t="shared" si="6"/>
        <v>22.581000000000003</v>
      </c>
      <c r="Q31">
        <f t="shared" si="11"/>
        <v>95.396542235882762</v>
      </c>
      <c r="R31">
        <f t="shared" si="11"/>
        <v>95.538432525453828</v>
      </c>
      <c r="S31">
        <f t="shared" si="11"/>
        <v>87.270305262492329</v>
      </c>
      <c r="T31">
        <f t="shared" si="11"/>
        <v>96.421904513846769</v>
      </c>
      <c r="U31">
        <f t="shared" si="11"/>
        <v>95.97378482733285</v>
      </c>
      <c r="V31" s="1">
        <f t="shared" si="8"/>
        <v>22.581000000000003</v>
      </c>
      <c r="W31" s="1">
        <f t="shared" si="9"/>
        <v>94.12019387300171</v>
      </c>
      <c r="X31">
        <f t="shared" si="3"/>
        <v>3.850165947569081</v>
      </c>
      <c r="Y31" s="12">
        <v>4</v>
      </c>
      <c r="Z31" s="2">
        <f t="shared" si="10"/>
        <v>1.9250829737845405</v>
      </c>
      <c r="AA31">
        <f>Y0+(PLATEAU-Y0)*(1-EXP(-K*V31))</f>
        <v>94.071899750671662</v>
      </c>
      <c r="AB31" s="1">
        <f t="shared" si="12"/>
        <v>2.3323222516296984E-3</v>
      </c>
    </row>
    <row r="32" spans="1:31" x14ac:dyDescent="0.25">
      <c r="A32">
        <v>26</v>
      </c>
      <c r="B32">
        <v>28.206</v>
      </c>
      <c r="C32">
        <f t="shared" si="4"/>
        <v>23.561999999999998</v>
      </c>
      <c r="D32" s="4">
        <v>26</v>
      </c>
      <c r="E32" s="3">
        <v>1097.24</v>
      </c>
      <c r="F32" s="3">
        <v>503.02</v>
      </c>
      <c r="G32" s="3">
        <v>1084.56</v>
      </c>
      <c r="H32" s="3">
        <v>489.13</v>
      </c>
      <c r="I32" s="3">
        <v>923.84</v>
      </c>
      <c r="J32" s="5"/>
      <c r="K32" s="5">
        <f t="shared" si="5"/>
        <v>1091.74</v>
      </c>
      <c r="L32" s="5">
        <f t="shared" si="5"/>
        <v>494.84999999999997</v>
      </c>
      <c r="M32" s="5">
        <f t="shared" si="5"/>
        <v>1079.26</v>
      </c>
      <c r="N32" s="5">
        <f t="shared" si="5"/>
        <v>483.84899999999999</v>
      </c>
      <c r="O32" s="5">
        <f t="shared" si="5"/>
        <v>918.24099999999999</v>
      </c>
      <c r="P32" s="5">
        <f t="shared" si="6"/>
        <v>23.561999999999998</v>
      </c>
      <c r="Q32">
        <f t="shared" si="11"/>
        <v>96.126467322536925</v>
      </c>
      <c r="R32">
        <f t="shared" si="11"/>
        <v>94.482579909710267</v>
      </c>
      <c r="S32">
        <f t="shared" si="11"/>
        <v>87.930234192461867</v>
      </c>
      <c r="T32">
        <f t="shared" si="11"/>
        <v>97.197315099138223</v>
      </c>
      <c r="U32">
        <f t="shared" si="11"/>
        <v>96.164387496178023</v>
      </c>
      <c r="V32" s="1">
        <f t="shared" si="8"/>
        <v>23.561999999999998</v>
      </c>
      <c r="W32" s="1">
        <f t="shared" si="9"/>
        <v>94.380196804005053</v>
      </c>
      <c r="X32">
        <f t="shared" si="3"/>
        <v>3.7343490941977788</v>
      </c>
      <c r="Y32" s="12">
        <v>4</v>
      </c>
      <c r="Z32" s="2">
        <f t="shared" si="10"/>
        <v>1.8671745470988894</v>
      </c>
      <c r="AA32">
        <f>Y0+(PLATEAU-Y0)*(1-EXP(-K*V32))</f>
        <v>94.096707721542415</v>
      </c>
      <c r="AB32" s="1">
        <f t="shared" si="12"/>
        <v>8.0366059875507823E-2</v>
      </c>
    </row>
    <row r="33" spans="1:28" x14ac:dyDescent="0.25">
      <c r="A33">
        <v>27</v>
      </c>
      <c r="B33">
        <v>29.187000000000001</v>
      </c>
      <c r="C33">
        <f t="shared" si="4"/>
        <v>24.542999999999999</v>
      </c>
      <c r="D33" s="4">
        <v>27</v>
      </c>
      <c r="E33" s="3">
        <v>1099.71</v>
      </c>
      <c r="F33" s="3">
        <v>501.86</v>
      </c>
      <c r="G33" s="3">
        <v>1096.53</v>
      </c>
      <c r="H33" s="3">
        <v>488.17</v>
      </c>
      <c r="I33" s="3">
        <v>930.64</v>
      </c>
      <c r="J33" s="5"/>
      <c r="K33" s="5">
        <f t="shared" si="5"/>
        <v>1094.21</v>
      </c>
      <c r="L33" s="5">
        <f t="shared" si="5"/>
        <v>493.69</v>
      </c>
      <c r="M33" s="5">
        <f t="shared" si="5"/>
        <v>1091.23</v>
      </c>
      <c r="N33" s="5">
        <f t="shared" si="5"/>
        <v>482.88900000000001</v>
      </c>
      <c r="O33" s="5">
        <f t="shared" si="5"/>
        <v>925.04099999999994</v>
      </c>
      <c r="P33" s="5">
        <f t="shared" si="6"/>
        <v>24.542999999999999</v>
      </c>
      <c r="Q33">
        <f t="shared" si="11"/>
        <v>96.343948017836794</v>
      </c>
      <c r="R33">
        <f t="shared" si="11"/>
        <v>94.261099071688108</v>
      </c>
      <c r="S33">
        <f t="shared" si="11"/>
        <v>88.90546250008353</v>
      </c>
      <c r="T33">
        <f t="shared" si="11"/>
        <v>97.004466870671948</v>
      </c>
      <c r="U33">
        <f t="shared" si="11"/>
        <v>96.876529335819242</v>
      </c>
      <c r="V33" s="1">
        <f t="shared" si="8"/>
        <v>24.542999999999999</v>
      </c>
      <c r="W33" s="1">
        <f t="shared" si="9"/>
        <v>94.678301159219927</v>
      </c>
      <c r="X33">
        <f t="shared" si="3"/>
        <v>3.4101817128054588</v>
      </c>
      <c r="Y33" s="12">
        <v>4</v>
      </c>
      <c r="Z33" s="2">
        <f t="shared" si="10"/>
        <v>1.7050908564027294</v>
      </c>
      <c r="AA33">
        <f>Y0+(PLATEAU-Y0)*(1-EXP(-K*V33))</f>
        <v>94.116041056447386</v>
      </c>
      <c r="AB33" s="1">
        <f t="shared" si="12"/>
        <v>0.31613642316978824</v>
      </c>
    </row>
    <row r="34" spans="1:28" x14ac:dyDescent="0.25">
      <c r="A34">
        <v>28</v>
      </c>
      <c r="B34">
        <v>30.167999999999999</v>
      </c>
      <c r="C34">
        <f t="shared" si="4"/>
        <v>25.524000000000001</v>
      </c>
      <c r="D34" s="4">
        <v>28</v>
      </c>
      <c r="E34" s="3">
        <v>1093.32</v>
      </c>
      <c r="F34" s="3">
        <v>508.91</v>
      </c>
      <c r="G34" s="3">
        <v>1094.05</v>
      </c>
      <c r="H34" s="3">
        <v>486.64</v>
      </c>
      <c r="I34" s="3">
        <v>928.54</v>
      </c>
      <c r="J34" s="5"/>
      <c r="K34" s="5">
        <f t="shared" si="5"/>
        <v>1087.82</v>
      </c>
      <c r="L34" s="5">
        <f t="shared" si="5"/>
        <v>500.74</v>
      </c>
      <c r="M34" s="5">
        <f t="shared" si="5"/>
        <v>1088.75</v>
      </c>
      <c r="N34" s="5">
        <f t="shared" si="5"/>
        <v>481.35899999999998</v>
      </c>
      <c r="O34" s="5">
        <f t="shared" si="5"/>
        <v>922.94099999999992</v>
      </c>
      <c r="P34" s="5">
        <f t="shared" si="6"/>
        <v>25.524000000000001</v>
      </c>
      <c r="Q34">
        <f t="shared" si="11"/>
        <v>95.781315773720962</v>
      </c>
      <c r="R34">
        <f t="shared" si="11"/>
        <v>95.60716795794346</v>
      </c>
      <c r="S34">
        <f t="shared" si="11"/>
        <v>88.70341018572249</v>
      </c>
      <c r="T34">
        <f t="shared" si="11"/>
        <v>96.697115006553844</v>
      </c>
      <c r="U34">
        <f t="shared" si="11"/>
        <v>96.656603179459438</v>
      </c>
      <c r="V34" s="1">
        <f t="shared" si="8"/>
        <v>25.524000000000001</v>
      </c>
      <c r="W34" s="1">
        <f t="shared" si="9"/>
        <v>94.689122420680036</v>
      </c>
      <c r="X34">
        <f t="shared" si="3"/>
        <v>3.3825825802827008</v>
      </c>
      <c r="Y34" s="12">
        <v>4</v>
      </c>
      <c r="Z34" s="2">
        <f t="shared" si="10"/>
        <v>1.6912912901413504</v>
      </c>
      <c r="AA34">
        <f>Y0+(PLATEAU-Y0)*(1-EXP(-K*V34))</f>
        <v>94.131107900910223</v>
      </c>
      <c r="AB34" s="1">
        <f t="shared" si="12"/>
        <v>0.31138020427393498</v>
      </c>
    </row>
    <row r="35" spans="1:28" x14ac:dyDescent="0.25">
      <c r="A35">
        <v>29</v>
      </c>
      <c r="B35">
        <v>31.149000000000001</v>
      </c>
      <c r="C35">
        <f t="shared" si="4"/>
        <v>26.505000000000003</v>
      </c>
      <c r="D35" s="4">
        <v>29</v>
      </c>
      <c r="E35" s="3">
        <v>1109.79</v>
      </c>
      <c r="F35" s="3">
        <v>504.75</v>
      </c>
      <c r="G35" s="3">
        <v>1092.3900000000001</v>
      </c>
      <c r="H35" s="3">
        <v>487.56</v>
      </c>
      <c r="I35" s="3">
        <v>924.83</v>
      </c>
      <c r="J35" s="5"/>
      <c r="K35" s="5">
        <f t="shared" si="5"/>
        <v>1104.29</v>
      </c>
      <c r="L35" s="5">
        <f t="shared" si="5"/>
        <v>496.58</v>
      </c>
      <c r="M35" s="5">
        <f t="shared" si="5"/>
        <v>1087.0900000000001</v>
      </c>
      <c r="N35" s="5">
        <f t="shared" si="5"/>
        <v>482.279</v>
      </c>
      <c r="O35" s="5">
        <f t="shared" si="5"/>
        <v>919.23099999999999</v>
      </c>
      <c r="P35" s="5">
        <f t="shared" si="6"/>
        <v>26.505000000000003</v>
      </c>
      <c r="Q35">
        <f t="shared" si="11"/>
        <v>97.231480571934995</v>
      </c>
      <c r="R35">
        <f t="shared" si="11"/>
        <v>94.812891849174349</v>
      </c>
      <c r="S35">
        <f t="shared" si="11"/>
        <v>88.568165491432453</v>
      </c>
      <c r="T35">
        <f t="shared" si="11"/>
        <v>96.881927892167354</v>
      </c>
      <c r="U35">
        <f t="shared" si="11"/>
        <v>96.268066969890498</v>
      </c>
      <c r="V35" s="1">
        <f t="shared" si="8"/>
        <v>26.505000000000003</v>
      </c>
      <c r="W35" s="1">
        <f t="shared" si="9"/>
        <v>94.752506554919933</v>
      </c>
      <c r="X35">
        <f t="shared" si="3"/>
        <v>3.5786307281307259</v>
      </c>
      <c r="Y35" s="12">
        <v>4</v>
      </c>
      <c r="Z35" s="2">
        <f t="shared" si="10"/>
        <v>1.789315364065363</v>
      </c>
      <c r="AA35">
        <f>Y0+(PLATEAU-Y0)*(1-EXP(-K*V35))</f>
        <v>94.142849786269494</v>
      </c>
      <c r="AB35" s="1">
        <f t="shared" si="12"/>
        <v>0.37168137556129444</v>
      </c>
    </row>
    <row r="36" spans="1:28" x14ac:dyDescent="0.25">
      <c r="A36">
        <v>30</v>
      </c>
      <c r="B36">
        <v>32.130000000000003</v>
      </c>
      <c r="C36">
        <f t="shared" si="4"/>
        <v>27.486000000000004</v>
      </c>
      <c r="D36" s="4">
        <v>30</v>
      </c>
      <c r="E36" s="3">
        <v>1098.6199999999999</v>
      </c>
      <c r="F36" s="3">
        <v>504.82</v>
      </c>
      <c r="G36" s="3">
        <v>1089.08</v>
      </c>
      <c r="H36" s="3">
        <v>481.72</v>
      </c>
      <c r="I36" s="3">
        <v>924.87</v>
      </c>
      <c r="J36" s="5"/>
      <c r="K36" s="5">
        <f t="shared" si="5"/>
        <v>1093.1199999999999</v>
      </c>
      <c r="L36" s="5">
        <f t="shared" si="5"/>
        <v>496.65</v>
      </c>
      <c r="M36" s="5">
        <f t="shared" si="5"/>
        <v>1083.78</v>
      </c>
      <c r="N36" s="5">
        <f t="shared" si="5"/>
        <v>476.43900000000002</v>
      </c>
      <c r="O36" s="5">
        <f t="shared" si="5"/>
        <v>919.27099999999996</v>
      </c>
      <c r="P36" s="5">
        <f t="shared" si="6"/>
        <v>27.486000000000004</v>
      </c>
      <c r="Q36">
        <f t="shared" si="11"/>
        <v>96.247974755538465</v>
      </c>
      <c r="R36">
        <f t="shared" si="11"/>
        <v>94.826257072158441</v>
      </c>
      <c r="S36">
        <f t="shared" si="11"/>
        <v>88.298490829926365</v>
      </c>
      <c r="T36">
        <f t="shared" si="11"/>
        <v>95.708767835664261</v>
      </c>
      <c r="U36">
        <f t="shared" si="11"/>
        <v>96.272256039535421</v>
      </c>
      <c r="V36" s="1">
        <f t="shared" si="8"/>
        <v>27.486000000000004</v>
      </c>
      <c r="W36" s="1">
        <f t="shared" si="9"/>
        <v>94.270749306564596</v>
      </c>
      <c r="X36">
        <f t="shared" si="3"/>
        <v>3.3896831399720719</v>
      </c>
      <c r="Y36" s="12">
        <v>4</v>
      </c>
      <c r="Z36" s="2">
        <f t="shared" si="10"/>
        <v>1.694841569986036</v>
      </c>
      <c r="AA36">
        <f>Y0+(PLATEAU-Y0)*(1-EXP(-K*V36))</f>
        <v>94.152000466236416</v>
      </c>
      <c r="AB36" s="1">
        <f t="shared" si="12"/>
        <v>1.4101287079287695E-2</v>
      </c>
    </row>
    <row r="37" spans="1:28" x14ac:dyDescent="0.25">
      <c r="A37">
        <v>31</v>
      </c>
      <c r="B37">
        <v>33.128</v>
      </c>
      <c r="C37">
        <f t="shared" si="4"/>
        <v>28.484000000000002</v>
      </c>
      <c r="D37" s="4">
        <v>31</v>
      </c>
      <c r="E37" s="3">
        <v>1091.1199999999999</v>
      </c>
      <c r="F37" s="3">
        <v>507.89</v>
      </c>
      <c r="G37" s="3">
        <v>1090.6600000000001</v>
      </c>
      <c r="H37" s="3">
        <v>480.33</v>
      </c>
      <c r="I37" s="3">
        <v>922.35</v>
      </c>
      <c r="J37" s="5"/>
      <c r="K37" s="5">
        <f t="shared" si="5"/>
        <v>1085.6199999999999</v>
      </c>
      <c r="L37" s="5">
        <f t="shared" si="5"/>
        <v>499.71999999999997</v>
      </c>
      <c r="M37" s="5">
        <f t="shared" si="5"/>
        <v>1085.3600000000001</v>
      </c>
      <c r="N37" s="5">
        <f t="shared" si="5"/>
        <v>475.04899999999998</v>
      </c>
      <c r="O37" s="5">
        <f t="shared" si="5"/>
        <v>916.75099999999998</v>
      </c>
      <c r="P37" s="5">
        <f t="shared" si="6"/>
        <v>28.484000000000002</v>
      </c>
      <c r="Q37">
        <f t="shared" si="11"/>
        <v>95.587608271834441</v>
      </c>
      <c r="R37">
        <f t="shared" si="11"/>
        <v>95.412417565889498</v>
      </c>
      <c r="S37">
        <f t="shared" si="11"/>
        <v>88.427217707624138</v>
      </c>
      <c r="T37">
        <f t="shared" si="11"/>
        <v>95.429539671530804</v>
      </c>
      <c r="U37">
        <f t="shared" si="11"/>
        <v>96.00834465190367</v>
      </c>
      <c r="V37" s="1">
        <f t="shared" si="8"/>
        <v>28.484000000000002</v>
      </c>
      <c r="W37" s="1">
        <f t="shared" si="9"/>
        <v>94.173025573756505</v>
      </c>
      <c r="X37">
        <f t="shared" si="3"/>
        <v>3.2209730110205035</v>
      </c>
      <c r="Y37" s="12">
        <v>4</v>
      </c>
      <c r="Z37" s="2">
        <f>X37/SQRT(Y37)</f>
        <v>1.6104865055102517</v>
      </c>
      <c r="AA37">
        <f>Y0+(PLATEAU-Y0)*(1-EXP(-K*V37))</f>
        <v>94.159240347983911</v>
      </c>
      <c r="AB37" s="1">
        <f t="shared" si="12"/>
        <v>1.900324496013868E-4</v>
      </c>
    </row>
    <row r="38" spans="1:28" x14ac:dyDescent="0.25">
      <c r="A38">
        <v>32</v>
      </c>
      <c r="B38">
        <v>34.109000000000002</v>
      </c>
      <c r="C38">
        <f t="shared" si="4"/>
        <v>29.465000000000003</v>
      </c>
      <c r="D38" s="4">
        <v>32</v>
      </c>
      <c r="E38" s="3">
        <v>1097.44</v>
      </c>
      <c r="F38" s="3">
        <v>511.63</v>
      </c>
      <c r="G38" s="3">
        <v>1089.45</v>
      </c>
      <c r="H38" s="3">
        <v>485.94</v>
      </c>
      <c r="I38" s="3">
        <v>915.85</v>
      </c>
      <c r="J38" s="5"/>
      <c r="K38" s="5">
        <f t="shared" si="5"/>
        <v>1091.94</v>
      </c>
      <c r="L38" s="5">
        <f t="shared" si="5"/>
        <v>503.46</v>
      </c>
      <c r="M38" s="5">
        <f t="shared" si="5"/>
        <v>1084.1500000000001</v>
      </c>
      <c r="N38" s="5">
        <f t="shared" si="5"/>
        <v>480.65899999999999</v>
      </c>
      <c r="O38" s="5">
        <f t="shared" si="5"/>
        <v>910.25099999999998</v>
      </c>
      <c r="P38" s="5">
        <f t="shared" si="6"/>
        <v>29.465000000000003</v>
      </c>
      <c r="Q38">
        <f t="shared" si="11"/>
        <v>96.144077095435705</v>
      </c>
      <c r="R38">
        <f t="shared" si="11"/>
        <v>96.126502336754029</v>
      </c>
      <c r="S38">
        <f t="shared" si="11"/>
        <v>88.328635731665727</v>
      </c>
      <c r="T38">
        <f t="shared" si="11"/>
        <v>96.556496506630523</v>
      </c>
      <c r="U38">
        <f t="shared" si="11"/>
        <v>95.327620834599543</v>
      </c>
      <c r="V38" s="1">
        <f t="shared" si="8"/>
        <v>29.465000000000003</v>
      </c>
      <c r="W38" s="1">
        <f t="shared" si="9"/>
        <v>94.496666501017103</v>
      </c>
      <c r="X38">
        <f t="shared" si="3"/>
        <v>3.4766476254520344</v>
      </c>
      <c r="Y38" s="12">
        <v>4</v>
      </c>
      <c r="Z38" s="2">
        <f t="shared" si="10"/>
        <v>1.7383238127260172</v>
      </c>
      <c r="AA38">
        <f>Y0+(PLATEAU-Y0)*(1-EXP(-K*V38))</f>
        <v>94.164773950233013</v>
      </c>
      <c r="AB38" s="1">
        <f t="shared" si="12"/>
        <v>0.11015266526596988</v>
      </c>
    </row>
    <row r="39" spans="1:28" x14ac:dyDescent="0.25">
      <c r="A39">
        <v>33</v>
      </c>
      <c r="B39">
        <v>35.090000000000003</v>
      </c>
      <c r="C39">
        <f t="shared" si="4"/>
        <v>30.446000000000005</v>
      </c>
      <c r="D39" s="4">
        <v>33</v>
      </c>
      <c r="E39" s="3">
        <v>1104.72</v>
      </c>
      <c r="F39" s="3">
        <v>507.68</v>
      </c>
      <c r="G39" s="3">
        <v>1090.67</v>
      </c>
      <c r="H39" s="3">
        <v>484.11</v>
      </c>
      <c r="I39" s="3">
        <v>915.99</v>
      </c>
      <c r="J39" s="5"/>
      <c r="K39" s="5">
        <f t="shared" si="5"/>
        <v>1099.22</v>
      </c>
      <c r="L39" s="5">
        <f t="shared" si="5"/>
        <v>499.51</v>
      </c>
      <c r="M39" s="5">
        <f t="shared" si="5"/>
        <v>1085.3700000000001</v>
      </c>
      <c r="N39" s="5">
        <f t="shared" si="5"/>
        <v>478.82900000000001</v>
      </c>
      <c r="O39" s="5">
        <f t="shared" si="5"/>
        <v>910.39099999999996</v>
      </c>
      <c r="P39" s="5">
        <f t="shared" si="6"/>
        <v>30.446000000000005</v>
      </c>
      <c r="Q39">
        <f t="shared" si="11"/>
        <v>96.785072828951073</v>
      </c>
      <c r="R39">
        <f t="shared" si="11"/>
        <v>95.372321896937223</v>
      </c>
      <c r="S39">
        <f t="shared" si="11"/>
        <v>88.428032434698167</v>
      </c>
      <c r="T39">
        <f t="shared" si="11"/>
        <v>96.188879571116715</v>
      </c>
      <c r="U39">
        <f t="shared" si="11"/>
        <v>95.342282578356873</v>
      </c>
      <c r="V39" s="1">
        <f t="shared" si="8"/>
        <v>30.446000000000005</v>
      </c>
      <c r="W39" s="1">
        <f t="shared" si="9"/>
        <v>94.423317862012027</v>
      </c>
      <c r="X39">
        <f t="shared" si="3"/>
        <v>3.4052770384974154</v>
      </c>
      <c r="Y39" s="12">
        <v>4</v>
      </c>
      <c r="Z39" s="2">
        <f t="shared" si="10"/>
        <v>1.7026385192487077</v>
      </c>
      <c r="AA39">
        <f>Y0+(PLATEAU-Y0)*(1-EXP(-K*V39))</f>
        <v>94.169086394248296</v>
      </c>
      <c r="AB39" s="1">
        <f t="shared" si="12"/>
        <v>6.4633639201300858E-2</v>
      </c>
    </row>
    <row r="40" spans="1:28" x14ac:dyDescent="0.25">
      <c r="A40">
        <v>34</v>
      </c>
      <c r="B40">
        <v>36.070999999999998</v>
      </c>
      <c r="C40">
        <f t="shared" si="4"/>
        <v>31.427</v>
      </c>
      <c r="D40" s="4">
        <v>34</v>
      </c>
      <c r="E40" s="3">
        <v>1106.4000000000001</v>
      </c>
      <c r="F40" s="3">
        <v>504.37</v>
      </c>
      <c r="G40" s="3">
        <v>1094.21</v>
      </c>
      <c r="H40" s="3">
        <v>485.51</v>
      </c>
      <c r="I40" s="3">
        <v>914.72</v>
      </c>
      <c r="J40" s="5"/>
      <c r="K40" s="5">
        <f t="shared" si="5"/>
        <v>1100.9000000000001</v>
      </c>
      <c r="L40" s="5">
        <f t="shared" si="5"/>
        <v>496.2</v>
      </c>
      <c r="M40" s="5">
        <f t="shared" si="5"/>
        <v>1088.9100000000001</v>
      </c>
      <c r="N40" s="5">
        <f t="shared" si="5"/>
        <v>480.22899999999998</v>
      </c>
      <c r="O40" s="5">
        <f t="shared" si="5"/>
        <v>909.12099999999998</v>
      </c>
      <c r="P40" s="5">
        <f t="shared" si="6"/>
        <v>31.427</v>
      </c>
      <c r="Q40">
        <f t="shared" si="11"/>
        <v>96.932994921300789</v>
      </c>
      <c r="R40">
        <f t="shared" si="11"/>
        <v>94.740337781546401</v>
      </c>
      <c r="S40">
        <f t="shared" si="11"/>
        <v>88.71644581890709</v>
      </c>
      <c r="T40">
        <f t="shared" si="11"/>
        <v>96.470116570963356</v>
      </c>
      <c r="U40">
        <f t="shared" si="11"/>
        <v>95.209279617129752</v>
      </c>
      <c r="V40" s="1">
        <f t="shared" si="8"/>
        <v>31.427</v>
      </c>
      <c r="W40" s="1">
        <f t="shared" si="9"/>
        <v>94.413834941969469</v>
      </c>
      <c r="X40">
        <f t="shared" si="3"/>
        <v>3.3080976517586542</v>
      </c>
      <c r="Y40" s="12">
        <v>4</v>
      </c>
      <c r="Z40" s="2">
        <f t="shared" si="10"/>
        <v>1.6540488258793271</v>
      </c>
      <c r="AA40">
        <f>Y0+(PLATEAU-Y0)*(1-EXP(-K*V40))</f>
        <v>94.172447165866458</v>
      </c>
      <c r="AB40" s="1">
        <f t="shared" si="12"/>
        <v>5.8268058451957254E-2</v>
      </c>
    </row>
    <row r="41" spans="1:28" x14ac:dyDescent="0.25">
      <c r="A41">
        <v>35</v>
      </c>
      <c r="B41">
        <v>37.052</v>
      </c>
      <c r="C41">
        <f t="shared" si="4"/>
        <v>32.408000000000001</v>
      </c>
      <c r="D41" s="4">
        <v>35</v>
      </c>
      <c r="E41" s="3">
        <v>1108.7</v>
      </c>
      <c r="F41" s="3">
        <v>508.67</v>
      </c>
      <c r="G41" s="3">
        <v>1119.67</v>
      </c>
      <c r="H41" s="3">
        <v>484.82</v>
      </c>
      <c r="I41" s="3">
        <v>914.14</v>
      </c>
      <c r="J41" s="5"/>
      <c r="K41" s="5">
        <f t="shared" si="5"/>
        <v>1103.2</v>
      </c>
      <c r="L41" s="5">
        <f t="shared" si="5"/>
        <v>500.5</v>
      </c>
      <c r="M41" s="5">
        <f t="shared" si="5"/>
        <v>1114.3700000000001</v>
      </c>
      <c r="N41" s="5">
        <f t="shared" si="5"/>
        <v>479.53899999999999</v>
      </c>
      <c r="O41" s="5">
        <f t="shared" si="5"/>
        <v>908.54099999999994</v>
      </c>
      <c r="P41" s="5">
        <f t="shared" si="6"/>
        <v>32.408000000000001</v>
      </c>
      <c r="Q41">
        <f t="shared" si="11"/>
        <v>97.135507309636679</v>
      </c>
      <c r="R41">
        <f t="shared" si="11"/>
        <v>95.561344336283696</v>
      </c>
      <c r="S41">
        <f t="shared" si="11"/>
        <v>90.790740949403983</v>
      </c>
      <c r="T41">
        <f t="shared" si="11"/>
        <v>96.331506906753233</v>
      </c>
      <c r="U41">
        <f t="shared" si="11"/>
        <v>95.148538107278</v>
      </c>
      <c r="V41" s="1">
        <f t="shared" si="8"/>
        <v>32.408000000000001</v>
      </c>
      <c r="W41" s="1">
        <f t="shared" si="9"/>
        <v>94.99352752187113</v>
      </c>
      <c r="X41">
        <f t="shared" si="3"/>
        <v>2.4692167500846094</v>
      </c>
      <c r="Y41" s="12">
        <v>4</v>
      </c>
      <c r="Z41" s="2">
        <f t="shared" si="10"/>
        <v>1.2346083750423047</v>
      </c>
      <c r="AA41">
        <f>Y0+(PLATEAU-Y0)*(1-EXP(-K*V41))</f>
        <v>94.175066280649006</v>
      </c>
      <c r="AB41" s="1">
        <f t="shared" si="12"/>
        <v>0.6698788033828601</v>
      </c>
    </row>
    <row r="42" spans="1:28" x14ac:dyDescent="0.25">
      <c r="A42">
        <v>36</v>
      </c>
      <c r="B42">
        <v>38.033000000000001</v>
      </c>
      <c r="C42">
        <f t="shared" si="4"/>
        <v>33.389000000000003</v>
      </c>
      <c r="D42" s="4">
        <v>36</v>
      </c>
      <c r="E42" s="3">
        <v>1101.01</v>
      </c>
      <c r="F42" s="3">
        <v>505.42</v>
      </c>
      <c r="G42" s="3">
        <v>1108.0899999999999</v>
      </c>
      <c r="H42" s="3">
        <v>486.78</v>
      </c>
      <c r="I42" s="3">
        <v>925.01</v>
      </c>
      <c r="J42" s="5"/>
      <c r="K42" s="5">
        <f t="shared" si="5"/>
        <v>1095.51</v>
      </c>
      <c r="L42" s="5">
        <f t="shared" si="5"/>
        <v>497.25</v>
      </c>
      <c r="M42" s="5">
        <f t="shared" si="5"/>
        <v>1102.79</v>
      </c>
      <c r="N42" s="5">
        <f t="shared" si="5"/>
        <v>481.49899999999997</v>
      </c>
      <c r="O42" s="5">
        <f t="shared" si="5"/>
        <v>919.41099999999994</v>
      </c>
      <c r="P42" s="5">
        <f t="shared" si="6"/>
        <v>33.389000000000003</v>
      </c>
      <c r="Q42">
        <f t="shared" si="11"/>
        <v>96.458411541678814</v>
      </c>
      <c r="R42">
        <f t="shared" si="11"/>
        <v>94.940816126307837</v>
      </c>
      <c r="S42">
        <f t="shared" si="11"/>
        <v>89.847286997669727</v>
      </c>
      <c r="T42">
        <f t="shared" si="11"/>
        <v>96.725238706538491</v>
      </c>
      <c r="U42">
        <f t="shared" si="11"/>
        <v>96.286917783292751</v>
      </c>
      <c r="V42" s="1">
        <f t="shared" si="8"/>
        <v>33.389000000000003</v>
      </c>
      <c r="W42" s="1">
        <f t="shared" si="9"/>
        <v>94.851734231097524</v>
      </c>
      <c r="X42">
        <f t="shared" si="3"/>
        <v>2.8811287078393062</v>
      </c>
      <c r="Y42" s="12">
        <v>4</v>
      </c>
      <c r="Z42" s="2">
        <f t="shared" si="10"/>
        <v>1.4405643539196531</v>
      </c>
      <c r="AA42">
        <f>Y0+(PLATEAU-Y0)*(1-EXP(-K*V42))</f>
        <v>94.177107407813708</v>
      </c>
      <c r="AB42" s="1">
        <f t="shared" si="12"/>
        <v>0.45512135069401333</v>
      </c>
    </row>
    <row r="43" spans="1:28" x14ac:dyDescent="0.25">
      <c r="A43">
        <v>37</v>
      </c>
      <c r="B43">
        <v>39.014000000000003</v>
      </c>
      <c r="C43">
        <f t="shared" si="4"/>
        <v>34.370000000000005</v>
      </c>
      <c r="D43" s="4">
        <v>37</v>
      </c>
      <c r="E43" s="3">
        <v>1104.97</v>
      </c>
      <c r="F43" s="3">
        <v>513.45000000000005</v>
      </c>
      <c r="G43" s="3">
        <v>1111.5</v>
      </c>
      <c r="H43" s="3">
        <v>486.94</v>
      </c>
      <c r="I43" s="3">
        <v>933.83</v>
      </c>
      <c r="J43" s="5"/>
      <c r="K43" s="5">
        <f t="shared" si="5"/>
        <v>1099.47</v>
      </c>
      <c r="L43" s="5">
        <f t="shared" si="5"/>
        <v>505.28000000000003</v>
      </c>
      <c r="M43" s="5">
        <f t="shared" si="5"/>
        <v>1106.2</v>
      </c>
      <c r="N43" s="5">
        <f t="shared" si="5"/>
        <v>481.65899999999999</v>
      </c>
      <c r="O43" s="5">
        <f t="shared" si="5"/>
        <v>928.23099999999999</v>
      </c>
      <c r="P43" s="5">
        <f t="shared" si="6"/>
        <v>34.370000000000005</v>
      </c>
      <c r="Q43">
        <f t="shared" si="11"/>
        <v>96.807085045074544</v>
      </c>
      <c r="R43">
        <f t="shared" si="11"/>
        <v>96.473998134340519</v>
      </c>
      <c r="S43">
        <f t="shared" si="11"/>
        <v>90.125108929916166</v>
      </c>
      <c r="T43">
        <f t="shared" si="11"/>
        <v>96.757380077949563</v>
      </c>
      <c r="U43">
        <f t="shared" si="11"/>
        <v>97.2106076400039</v>
      </c>
      <c r="V43" s="1">
        <f t="shared" si="8"/>
        <v>34.370000000000005</v>
      </c>
      <c r="W43" s="1">
        <f t="shared" si="9"/>
        <v>95.474835965456947</v>
      </c>
      <c r="X43">
        <f t="shared" si="3"/>
        <v>3.0021082055496855</v>
      </c>
      <c r="Y43" s="12">
        <v>4</v>
      </c>
      <c r="Z43" s="2">
        <f t="shared" si="10"/>
        <v>1.5010541027748427</v>
      </c>
      <c r="AA43">
        <f>Y0+(PLATEAU-Y0)*(1-EXP(-K*V43))</f>
        <v>94.178698097969914</v>
      </c>
      <c r="AB43" s="1">
        <f t="shared" si="12"/>
        <v>1.6799733715338341</v>
      </c>
    </row>
    <row r="44" spans="1:28" x14ac:dyDescent="0.25">
      <c r="A44">
        <v>38</v>
      </c>
      <c r="B44">
        <v>39.994999999999997</v>
      </c>
      <c r="C44">
        <f t="shared" si="4"/>
        <v>35.350999999999999</v>
      </c>
      <c r="D44" s="4">
        <v>38</v>
      </c>
      <c r="E44" s="3">
        <v>1095.44</v>
      </c>
      <c r="F44" s="3">
        <v>511.67</v>
      </c>
      <c r="G44" s="3">
        <v>1111.3800000000001</v>
      </c>
      <c r="H44" s="3">
        <v>486.36</v>
      </c>
      <c r="I44" s="3">
        <v>917.46</v>
      </c>
      <c r="J44" s="5"/>
      <c r="K44" s="5">
        <f t="shared" si="5"/>
        <v>1089.94</v>
      </c>
      <c r="L44" s="5">
        <f t="shared" si="5"/>
        <v>503.5</v>
      </c>
      <c r="M44" s="5">
        <f t="shared" si="5"/>
        <v>1106.0800000000002</v>
      </c>
      <c r="N44" s="5">
        <f t="shared" si="5"/>
        <v>481.07900000000001</v>
      </c>
      <c r="O44" s="5">
        <f t="shared" si="5"/>
        <v>911.86099999999999</v>
      </c>
      <c r="P44" s="5">
        <f t="shared" si="6"/>
        <v>35.350999999999999</v>
      </c>
      <c r="Q44">
        <f t="shared" si="11"/>
        <v>95.967979366447963</v>
      </c>
      <c r="R44">
        <f t="shared" si="11"/>
        <v>96.134139607030676</v>
      </c>
      <c r="S44">
        <f t="shared" si="11"/>
        <v>90.115332205027741</v>
      </c>
      <c r="T44">
        <f t="shared" si="11"/>
        <v>96.640867606584536</v>
      </c>
      <c r="U44">
        <f t="shared" si="11"/>
        <v>95.496230887808736</v>
      </c>
      <c r="V44" s="1">
        <f t="shared" si="8"/>
        <v>35.350999999999999</v>
      </c>
      <c r="W44" s="1">
        <f t="shared" si="9"/>
        <v>94.870909934579942</v>
      </c>
      <c r="X44">
        <f t="shared" si="3"/>
        <v>2.6897307737367959</v>
      </c>
      <c r="Y44" s="12">
        <v>4</v>
      </c>
      <c r="Z44" s="2">
        <f t="shared" si="10"/>
        <v>1.344865386868398</v>
      </c>
      <c r="AA44">
        <f>Y0+(PLATEAU-Y0)*(1-EXP(-K*V44))</f>
        <v>94.179937753791819</v>
      </c>
      <c r="AB44" s="1">
        <f t="shared" si="12"/>
        <v>0.47744255462309398</v>
      </c>
    </row>
    <row r="45" spans="1:28" x14ac:dyDescent="0.25">
      <c r="A45">
        <v>39</v>
      </c>
      <c r="B45">
        <v>40.975999999999999</v>
      </c>
      <c r="C45">
        <f t="shared" si="4"/>
        <v>36.332000000000001</v>
      </c>
      <c r="D45" s="4">
        <v>39</v>
      </c>
      <c r="E45" s="3">
        <v>1102.71</v>
      </c>
      <c r="F45" s="3">
        <v>502.31</v>
      </c>
      <c r="G45" s="3">
        <v>1109.9000000000001</v>
      </c>
      <c r="H45" s="3">
        <v>489.34</v>
      </c>
      <c r="I45" s="3">
        <v>921.9</v>
      </c>
      <c r="J45" s="5"/>
      <c r="K45" s="5">
        <f t="shared" si="5"/>
        <v>1097.21</v>
      </c>
      <c r="L45" s="5">
        <f t="shared" si="5"/>
        <v>494.14</v>
      </c>
      <c r="M45" s="5">
        <f t="shared" si="5"/>
        <v>1104.6000000000001</v>
      </c>
      <c r="N45" s="5">
        <f t="shared" si="5"/>
        <v>484.05899999999997</v>
      </c>
      <c r="O45" s="5">
        <f t="shared" si="5"/>
        <v>916.30099999999993</v>
      </c>
      <c r="P45" s="5">
        <f t="shared" si="6"/>
        <v>36.332000000000001</v>
      </c>
      <c r="Q45">
        <f t="shared" si="11"/>
        <v>96.608094611318393</v>
      </c>
      <c r="R45">
        <f t="shared" si="11"/>
        <v>94.347018362300162</v>
      </c>
      <c r="S45">
        <f t="shared" si="11"/>
        <v>89.994752598070335</v>
      </c>
      <c r="T45">
        <f t="shared" si="11"/>
        <v>97.2395006491152</v>
      </c>
      <c r="U45">
        <f t="shared" si="11"/>
        <v>95.96121761839801</v>
      </c>
      <c r="V45" s="1">
        <f t="shared" si="8"/>
        <v>36.332000000000001</v>
      </c>
      <c r="W45" s="1">
        <f t="shared" si="9"/>
        <v>94.830116767840408</v>
      </c>
      <c r="X45">
        <f t="shared" si="3"/>
        <v>2.9094611080537449</v>
      </c>
      <c r="Y45" s="12">
        <v>4</v>
      </c>
      <c r="Z45" s="2">
        <f t="shared" si="10"/>
        <v>1.4547305540268725</v>
      </c>
      <c r="AA45">
        <f>Y0+(PLATEAU-Y0)*(1-EXP(-K*V45))</f>
        <v>94.180903841719626</v>
      </c>
      <c r="AB45" s="1">
        <f t="shared" si="12"/>
        <v>0.42147742344230821</v>
      </c>
    </row>
    <row r="46" spans="1:28" x14ac:dyDescent="0.25">
      <c r="A46">
        <v>40</v>
      </c>
      <c r="B46">
        <v>41.957000000000001</v>
      </c>
      <c r="C46">
        <f t="shared" si="4"/>
        <v>37.313000000000002</v>
      </c>
      <c r="D46" s="4">
        <v>40</v>
      </c>
      <c r="E46" s="3">
        <v>1107.55</v>
      </c>
      <c r="F46" s="3">
        <v>507.91</v>
      </c>
      <c r="G46" s="3">
        <v>1115.97</v>
      </c>
      <c r="H46" s="3">
        <v>489.38</v>
      </c>
      <c r="I46" s="3">
        <v>919.17</v>
      </c>
      <c r="J46" s="5"/>
      <c r="K46" s="5">
        <f t="shared" si="5"/>
        <v>1102.05</v>
      </c>
      <c r="L46" s="5">
        <f t="shared" si="5"/>
        <v>499.74</v>
      </c>
      <c r="M46" s="5">
        <f t="shared" si="5"/>
        <v>1110.67</v>
      </c>
      <c r="N46" s="5">
        <f t="shared" si="5"/>
        <v>484.09899999999999</v>
      </c>
      <c r="O46" s="5">
        <f t="shared" si="5"/>
        <v>913.57099999999991</v>
      </c>
      <c r="P46" s="5">
        <f t="shared" si="6"/>
        <v>37.313000000000002</v>
      </c>
      <c r="Q46">
        <f t="shared" si="11"/>
        <v>97.03425111546872</v>
      </c>
      <c r="R46">
        <f t="shared" si="11"/>
        <v>95.416236201027814</v>
      </c>
      <c r="S46">
        <f t="shared" si="11"/>
        <v>90.489291932010474</v>
      </c>
      <c r="T46">
        <f t="shared" si="11"/>
        <v>97.247535991967979</v>
      </c>
      <c r="U46">
        <f t="shared" si="11"/>
        <v>95.675313615130278</v>
      </c>
      <c r="V46" s="1">
        <f t="shared" si="8"/>
        <v>37.313000000000002</v>
      </c>
      <c r="W46" s="1">
        <f t="shared" si="9"/>
        <v>95.172525771121059</v>
      </c>
      <c r="X46">
        <f t="shared" si="3"/>
        <v>2.7393684607918685</v>
      </c>
      <c r="Y46" s="12">
        <v>4</v>
      </c>
      <c r="Z46" s="2">
        <f t="shared" si="10"/>
        <v>1.3696842303959342</v>
      </c>
      <c r="AA46">
        <f>Y0+(PLATEAU-Y0)*(1-EXP(-K*V46))</f>
        <v>94.181656732859068</v>
      </c>
      <c r="AB46" s="1">
        <f t="shared" si="12"/>
        <v>0.98182145098624285</v>
      </c>
    </row>
    <row r="47" spans="1:28" x14ac:dyDescent="0.25">
      <c r="A47">
        <v>41</v>
      </c>
      <c r="B47">
        <v>42.938000000000002</v>
      </c>
      <c r="C47">
        <f t="shared" si="4"/>
        <v>38.294000000000004</v>
      </c>
      <c r="D47" s="4">
        <v>41</v>
      </c>
      <c r="E47" s="3">
        <v>1105.8800000000001</v>
      </c>
      <c r="F47" s="3">
        <v>510.38</v>
      </c>
      <c r="G47" s="3">
        <v>1113.01</v>
      </c>
      <c r="H47" s="3">
        <v>490.46</v>
      </c>
      <c r="I47" s="3">
        <v>919.68</v>
      </c>
      <c r="J47" s="5"/>
      <c r="K47" s="5">
        <f t="shared" si="5"/>
        <v>1100.3800000000001</v>
      </c>
      <c r="L47" s="5">
        <f t="shared" si="5"/>
        <v>502.21</v>
      </c>
      <c r="M47" s="5">
        <f t="shared" si="5"/>
        <v>1107.71</v>
      </c>
      <c r="N47" s="5">
        <f t="shared" si="5"/>
        <v>485.17899999999997</v>
      </c>
      <c r="O47" s="5">
        <f t="shared" si="5"/>
        <v>914.0809999999999</v>
      </c>
      <c r="P47" s="5">
        <f t="shared" si="6"/>
        <v>38.294000000000004</v>
      </c>
      <c r="Q47">
        <f t="shared" si="11"/>
        <v>96.887209511763984</v>
      </c>
      <c r="R47">
        <f t="shared" si="11"/>
        <v>95.887837640609476</v>
      </c>
      <c r="S47">
        <f t="shared" si="11"/>
        <v>90.248132718095661</v>
      </c>
      <c r="T47">
        <f t="shared" si="11"/>
        <v>97.464490248992504</v>
      </c>
      <c r="U47">
        <f t="shared" si="11"/>
        <v>95.72872425310338</v>
      </c>
      <c r="V47" s="1">
        <f t="shared" si="8"/>
        <v>38.294000000000004</v>
      </c>
      <c r="W47" s="1">
        <f t="shared" si="9"/>
        <v>95.243278874512995</v>
      </c>
      <c r="X47">
        <f t="shared" si="3"/>
        <v>2.8826587663443206</v>
      </c>
      <c r="Y47" s="12">
        <v>4</v>
      </c>
      <c r="Z47" s="2">
        <f t="shared" si="10"/>
        <v>1.4413293831721603</v>
      </c>
      <c r="AA47">
        <f>Y0+(PLATEAU-Y0)*(1-EXP(-K*V47))</f>
        <v>94.18224347558872</v>
      </c>
      <c r="AB47" s="1">
        <f t="shared" si="12"/>
        <v>1.1257961177703961</v>
      </c>
    </row>
  </sheetData>
  <mergeCells count="1">
    <mergeCell ref="Q5:U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sample1</vt:lpstr>
      <vt:lpstr>sample2</vt:lpstr>
      <vt:lpstr>sample3</vt:lpstr>
      <vt:lpstr>sample2!K</vt:lpstr>
      <vt:lpstr>sample3!K</vt:lpstr>
      <vt:lpstr>K</vt:lpstr>
      <vt:lpstr>sample2!PLATEAU</vt:lpstr>
      <vt:lpstr>sample3!PLATEAU</vt:lpstr>
      <vt:lpstr>PLATEAU</vt:lpstr>
      <vt:lpstr>sample2!Y0</vt:lpstr>
      <vt:lpstr>sample3!Y0</vt:lpstr>
      <vt:lpstr>Y0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Schmid</dc:creator>
  <cp:lastModifiedBy>Johannes Schmid</cp:lastModifiedBy>
  <dcterms:created xsi:type="dcterms:W3CDTF">2012-01-09T14:49:32Z</dcterms:created>
  <dcterms:modified xsi:type="dcterms:W3CDTF">2014-12-22T15:21:50Z</dcterms:modified>
</cp:coreProperties>
</file>